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verend Penneth\Desktop\Eurosafe\"/>
    </mc:Choice>
  </mc:AlternateContent>
  <bookViews>
    <workbookView xWindow="0" yWindow="0" windowWidth="16392" windowHeight="5448"/>
  </bookViews>
  <sheets>
    <sheet name="HDR method" sheetId="1" r:id="rId1"/>
    <sheet name="CA method" sheetId="2" r:id="rId2"/>
    <sheet name="EDR method" sheetId="5" r:id="rId3"/>
    <sheet name="CI estimation" sheetId="6" r:id="rId4"/>
  </sheets>
  <definedNames>
    <definedName name="solver_adj" localSheetId="3" hidden="1">'CI estimation'!$D$113:$D$114</definedName>
    <definedName name="solver_cvg" localSheetId="3" hidden="1">0.0001</definedName>
    <definedName name="solver_drv" localSheetId="3" hidden="1">1</definedName>
    <definedName name="solver_eng" localSheetId="3" hidden="1">1</definedName>
    <definedName name="solver_est" localSheetId="3" hidden="1">1</definedName>
    <definedName name="solver_itr" localSheetId="3" hidden="1">2147483647</definedName>
    <definedName name="solver_mip" localSheetId="3" hidden="1">2147483647</definedName>
    <definedName name="solver_mni" localSheetId="3" hidden="1">30</definedName>
    <definedName name="solver_mrt" localSheetId="3" hidden="1">0.075</definedName>
    <definedName name="solver_msl" localSheetId="3" hidden="1">2</definedName>
    <definedName name="solver_neg" localSheetId="3" hidden="1">1</definedName>
    <definedName name="solver_nod" localSheetId="3" hidden="1">2147483647</definedName>
    <definedName name="solver_num" localSheetId="3" hidden="1">0</definedName>
    <definedName name="solver_nwt" localSheetId="3" hidden="1">1</definedName>
    <definedName name="solver_opt" localSheetId="3" hidden="1">'CI estimation'!$F$168</definedName>
    <definedName name="solver_pre" localSheetId="3" hidden="1">0.000001</definedName>
    <definedName name="solver_rbv" localSheetId="3" hidden="1">1</definedName>
    <definedName name="solver_rlx" localSheetId="3" hidden="1">2</definedName>
    <definedName name="solver_rsd" localSheetId="3" hidden="1">0</definedName>
    <definedName name="solver_scl" localSheetId="3" hidden="1">1</definedName>
    <definedName name="solver_sho" localSheetId="3" hidden="1">2</definedName>
    <definedName name="solver_ssz" localSheetId="3" hidden="1">100</definedName>
    <definedName name="solver_tim" localSheetId="3" hidden="1">2147483647</definedName>
    <definedName name="solver_tol" localSheetId="3" hidden="1">0.01</definedName>
    <definedName name="solver_typ" localSheetId="3" hidden="1">2</definedName>
    <definedName name="solver_val" localSheetId="3" hidden="1">0</definedName>
    <definedName name="solver_ver" localSheetId="3" hidden="1">3</definedName>
  </definedNames>
  <calcPr calcId="162913"/>
</workbook>
</file>

<file path=xl/calcChain.xml><?xml version="1.0" encoding="utf-8"?>
<calcChain xmlns="http://schemas.openxmlformats.org/spreadsheetml/2006/main">
  <c r="I55" i="1" l="1"/>
  <c r="J7" i="1"/>
  <c r="J25" i="1" s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6" i="1"/>
  <c r="M25" i="1"/>
  <c r="C60" i="6" l="1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59" i="6"/>
  <c r="D60" i="6" l="1"/>
  <c r="E60" i="6"/>
  <c r="F60" i="6"/>
  <c r="G60" i="6"/>
  <c r="D61" i="6"/>
  <c r="E61" i="6"/>
  <c r="F61" i="6"/>
  <c r="G61" i="6"/>
  <c r="D62" i="6"/>
  <c r="E62" i="6"/>
  <c r="F62" i="6"/>
  <c r="G62" i="6"/>
  <c r="D63" i="6"/>
  <c r="E63" i="6"/>
  <c r="F63" i="6"/>
  <c r="G63" i="6"/>
  <c r="D64" i="6"/>
  <c r="E64" i="6"/>
  <c r="F64" i="6"/>
  <c r="G64" i="6"/>
  <c r="D65" i="6"/>
  <c r="E65" i="6"/>
  <c r="F65" i="6"/>
  <c r="G65" i="6"/>
  <c r="D66" i="6"/>
  <c r="E66" i="6"/>
  <c r="F66" i="6"/>
  <c r="G66" i="6"/>
  <c r="D67" i="6"/>
  <c r="E67" i="6"/>
  <c r="F67" i="6"/>
  <c r="G67" i="6"/>
  <c r="D68" i="6"/>
  <c r="E68" i="6"/>
  <c r="F68" i="6"/>
  <c r="G68" i="6"/>
  <c r="D69" i="6"/>
  <c r="E69" i="6"/>
  <c r="F69" i="6"/>
  <c r="G69" i="6"/>
  <c r="D70" i="6"/>
  <c r="E70" i="6"/>
  <c r="F70" i="6"/>
  <c r="G70" i="6"/>
  <c r="D71" i="6"/>
  <c r="E71" i="6"/>
  <c r="F71" i="6"/>
  <c r="G71" i="6"/>
  <c r="D72" i="6"/>
  <c r="E72" i="6"/>
  <c r="F72" i="6"/>
  <c r="G72" i="6"/>
  <c r="D73" i="6"/>
  <c r="E73" i="6"/>
  <c r="F73" i="6"/>
  <c r="G73" i="6"/>
  <c r="D74" i="6"/>
  <c r="E74" i="6"/>
  <c r="F74" i="6"/>
  <c r="G74" i="6"/>
  <c r="D75" i="6"/>
  <c r="E75" i="6"/>
  <c r="F75" i="6"/>
  <c r="G75" i="6"/>
  <c r="D76" i="6"/>
  <c r="E76" i="6"/>
  <c r="F76" i="6"/>
  <c r="G76" i="6"/>
  <c r="D77" i="6"/>
  <c r="E77" i="6"/>
  <c r="F77" i="6"/>
  <c r="G77" i="6"/>
  <c r="D78" i="6"/>
  <c r="E78" i="6"/>
  <c r="F78" i="6"/>
  <c r="G78" i="6"/>
  <c r="D79" i="6"/>
  <c r="E79" i="6"/>
  <c r="F79" i="6"/>
  <c r="G79" i="6"/>
  <c r="D80" i="6"/>
  <c r="E80" i="6"/>
  <c r="F80" i="6"/>
  <c r="G80" i="6"/>
  <c r="D81" i="6"/>
  <c r="E81" i="6"/>
  <c r="F81" i="6"/>
  <c r="G81" i="6"/>
  <c r="D82" i="6"/>
  <c r="E82" i="6"/>
  <c r="F82" i="6"/>
  <c r="G82" i="6"/>
  <c r="D83" i="6"/>
  <c r="E83" i="6"/>
  <c r="F83" i="6"/>
  <c r="G83" i="6"/>
  <c r="D84" i="6"/>
  <c r="E84" i="6"/>
  <c r="F84" i="6"/>
  <c r="G84" i="6"/>
  <c r="D85" i="6"/>
  <c r="E85" i="6"/>
  <c r="F85" i="6"/>
  <c r="G85" i="6"/>
  <c r="D86" i="6"/>
  <c r="E86" i="6"/>
  <c r="F86" i="6"/>
  <c r="G86" i="6"/>
  <c r="D87" i="6"/>
  <c r="E87" i="6"/>
  <c r="F87" i="6"/>
  <c r="G87" i="6"/>
  <c r="D88" i="6"/>
  <c r="E88" i="6"/>
  <c r="F88" i="6"/>
  <c r="G88" i="6"/>
  <c r="D89" i="6"/>
  <c r="E89" i="6"/>
  <c r="F89" i="6"/>
  <c r="G89" i="6"/>
  <c r="D90" i="6"/>
  <c r="E90" i="6"/>
  <c r="F90" i="6"/>
  <c r="G90" i="6"/>
  <c r="D91" i="6"/>
  <c r="E91" i="6"/>
  <c r="F91" i="6"/>
  <c r="G91" i="6"/>
  <c r="D92" i="6"/>
  <c r="E92" i="6"/>
  <c r="F92" i="6"/>
  <c r="G92" i="6"/>
  <c r="D93" i="6"/>
  <c r="E93" i="6"/>
  <c r="F93" i="6"/>
  <c r="G93" i="6"/>
  <c r="D94" i="6"/>
  <c r="E94" i="6"/>
  <c r="F94" i="6"/>
  <c r="G94" i="6"/>
  <c r="D95" i="6"/>
  <c r="E95" i="6"/>
  <c r="F95" i="6"/>
  <c r="G95" i="6"/>
  <c r="D96" i="6"/>
  <c r="E96" i="6"/>
  <c r="F96" i="6"/>
  <c r="G96" i="6"/>
  <c r="D97" i="6"/>
  <c r="E97" i="6"/>
  <c r="F97" i="6"/>
  <c r="G97" i="6"/>
  <c r="D98" i="6"/>
  <c r="E98" i="6"/>
  <c r="F98" i="6"/>
  <c r="G98" i="6"/>
  <c r="D99" i="6"/>
  <c r="E99" i="6"/>
  <c r="F99" i="6"/>
  <c r="G99" i="6"/>
  <c r="D100" i="6"/>
  <c r="E100" i="6"/>
  <c r="F100" i="6"/>
  <c r="G100" i="6"/>
  <c r="D101" i="6"/>
  <c r="E101" i="6"/>
  <c r="F101" i="6"/>
  <c r="G101" i="6"/>
  <c r="D102" i="6"/>
  <c r="E102" i="6"/>
  <c r="F102" i="6"/>
  <c r="G102" i="6"/>
  <c r="D103" i="6"/>
  <c r="E103" i="6"/>
  <c r="F103" i="6"/>
  <c r="G103" i="6"/>
  <c r="D104" i="6"/>
  <c r="E104" i="6"/>
  <c r="F104" i="6"/>
  <c r="G104" i="6"/>
  <c r="D105" i="6"/>
  <c r="E105" i="6"/>
  <c r="F105" i="6"/>
  <c r="G105" i="6"/>
  <c r="D106" i="6"/>
  <c r="E106" i="6"/>
  <c r="F106" i="6"/>
  <c r="G106" i="6"/>
  <c r="D107" i="6"/>
  <c r="E107" i="6"/>
  <c r="F107" i="6"/>
  <c r="G107" i="6"/>
  <c r="D108" i="6"/>
  <c r="E108" i="6"/>
  <c r="F108" i="6"/>
  <c r="G108" i="6"/>
  <c r="D109" i="6"/>
  <c r="E109" i="6"/>
  <c r="F109" i="6"/>
  <c r="G109" i="6"/>
  <c r="E59" i="6"/>
  <c r="F59" i="6"/>
  <c r="G59" i="6"/>
  <c r="D59" i="6"/>
  <c r="D143" i="6" l="1"/>
  <c r="C143" i="6"/>
  <c r="F143" i="6" s="1"/>
  <c r="D138" i="6"/>
  <c r="C138" i="6"/>
  <c r="F138" i="6" s="1"/>
  <c r="D130" i="6"/>
  <c r="C130" i="6"/>
  <c r="C166" i="6"/>
  <c r="D166" i="6"/>
  <c r="C164" i="6"/>
  <c r="D164" i="6"/>
  <c r="C162" i="6"/>
  <c r="D162" i="6"/>
  <c r="C160" i="6"/>
  <c r="D160" i="6"/>
  <c r="C158" i="6"/>
  <c r="D158" i="6"/>
  <c r="C156" i="6"/>
  <c r="D156" i="6"/>
  <c r="C154" i="6"/>
  <c r="D154" i="6"/>
  <c r="D153" i="6"/>
  <c r="C153" i="6"/>
  <c r="D151" i="6"/>
  <c r="C151" i="6"/>
  <c r="D149" i="6"/>
  <c r="C149" i="6"/>
  <c r="D147" i="6"/>
  <c r="C147" i="6"/>
  <c r="D145" i="6"/>
  <c r="C145" i="6"/>
  <c r="C141" i="6"/>
  <c r="D141" i="6"/>
  <c r="F141" i="6" s="1"/>
  <c r="C139" i="6"/>
  <c r="D139" i="6"/>
  <c r="D137" i="6"/>
  <c r="C137" i="6"/>
  <c r="C136" i="6"/>
  <c r="D136" i="6"/>
  <c r="D133" i="6"/>
  <c r="C133" i="6"/>
  <c r="D131" i="6"/>
  <c r="C131" i="6"/>
  <c r="C129" i="6"/>
  <c r="D129" i="6"/>
  <c r="F129" i="6" s="1"/>
  <c r="C127" i="6"/>
  <c r="D127" i="6"/>
  <c r="C125" i="6"/>
  <c r="D125" i="6"/>
  <c r="F125" i="6" s="1"/>
  <c r="C123" i="6"/>
  <c r="D123" i="6"/>
  <c r="C121" i="6"/>
  <c r="D121" i="6"/>
  <c r="F121" i="6" s="1"/>
  <c r="D118" i="6"/>
  <c r="C118" i="6"/>
  <c r="D116" i="6"/>
  <c r="C116" i="6"/>
  <c r="D165" i="6"/>
  <c r="C165" i="6"/>
  <c r="D163" i="6"/>
  <c r="C163" i="6"/>
  <c r="D161" i="6"/>
  <c r="C161" i="6"/>
  <c r="D159" i="6"/>
  <c r="C159" i="6"/>
  <c r="D157" i="6"/>
  <c r="C157" i="6"/>
  <c r="D155" i="6"/>
  <c r="C155" i="6"/>
  <c r="C152" i="6"/>
  <c r="D152" i="6"/>
  <c r="C150" i="6"/>
  <c r="D150" i="6"/>
  <c r="F150" i="6" s="1"/>
  <c r="C148" i="6"/>
  <c r="D148" i="6"/>
  <c r="C146" i="6"/>
  <c r="D146" i="6"/>
  <c r="F146" i="6" s="1"/>
  <c r="C144" i="6"/>
  <c r="D144" i="6"/>
  <c r="D142" i="6"/>
  <c r="C142" i="6"/>
  <c r="D140" i="6"/>
  <c r="C140" i="6"/>
  <c r="D135" i="6"/>
  <c r="C135" i="6"/>
  <c r="C134" i="6"/>
  <c r="D134" i="6"/>
  <c r="C132" i="6"/>
  <c r="D132" i="6"/>
  <c r="F132" i="6" s="1"/>
  <c r="D128" i="6"/>
  <c r="C128" i="6"/>
  <c r="D126" i="6"/>
  <c r="C126" i="6"/>
  <c r="D124" i="6"/>
  <c r="C124" i="6"/>
  <c r="D122" i="6"/>
  <c r="C122" i="6"/>
  <c r="D120" i="6"/>
  <c r="C120" i="6"/>
  <c r="D119" i="6"/>
  <c r="C119" i="6"/>
  <c r="D117" i="6"/>
  <c r="C117" i="6"/>
  <c r="F158" i="6" l="1"/>
  <c r="F162" i="6"/>
  <c r="F166" i="6"/>
  <c r="F134" i="6"/>
  <c r="F144" i="6"/>
  <c r="F148" i="6"/>
  <c r="F152" i="6"/>
  <c r="F123" i="6"/>
  <c r="F127" i="6"/>
  <c r="F136" i="6"/>
  <c r="F139" i="6"/>
  <c r="F156" i="6"/>
  <c r="F164" i="6"/>
  <c r="F154" i="6"/>
  <c r="F160" i="6"/>
  <c r="F117" i="6"/>
  <c r="F119" i="6"/>
  <c r="F120" i="6"/>
  <c r="F122" i="6"/>
  <c r="F124" i="6"/>
  <c r="F126" i="6"/>
  <c r="F128" i="6"/>
  <c r="F135" i="6"/>
  <c r="F140" i="6"/>
  <c r="F142" i="6"/>
  <c r="F155" i="6"/>
  <c r="F157" i="6"/>
  <c r="F159" i="6"/>
  <c r="F161" i="6"/>
  <c r="F163" i="6"/>
  <c r="F165" i="6"/>
  <c r="F116" i="6"/>
  <c r="F118" i="6"/>
  <c r="F131" i="6"/>
  <c r="F133" i="6"/>
  <c r="F137" i="6"/>
  <c r="F145" i="6"/>
  <c r="F147" i="6"/>
  <c r="F149" i="6"/>
  <c r="F151" i="6"/>
  <c r="F153" i="6"/>
  <c r="F130" i="6"/>
  <c r="F168" i="6" l="1"/>
  <c r="F48" i="5"/>
  <c r="F48" i="2"/>
  <c r="F49" i="1"/>
  <c r="M25" i="5" l="1"/>
  <c r="L25" i="5"/>
  <c r="K25" i="5"/>
  <c r="G25" i="5"/>
  <c r="E25" i="5"/>
  <c r="D25" i="5"/>
  <c r="F25" i="5" s="1"/>
  <c r="I23" i="5"/>
  <c r="F23" i="5"/>
  <c r="I22" i="5"/>
  <c r="F22" i="5"/>
  <c r="I21" i="5"/>
  <c r="F21" i="5"/>
  <c r="I20" i="5"/>
  <c r="F20" i="5"/>
  <c r="I19" i="5"/>
  <c r="F19" i="5"/>
  <c r="I18" i="5"/>
  <c r="F18" i="5"/>
  <c r="I17" i="5"/>
  <c r="F17" i="5"/>
  <c r="I16" i="5"/>
  <c r="F16" i="5"/>
  <c r="I15" i="5"/>
  <c r="F15" i="5"/>
  <c r="I14" i="5"/>
  <c r="F14" i="5"/>
  <c r="I13" i="5"/>
  <c r="F13" i="5"/>
  <c r="I12" i="5"/>
  <c r="F12" i="5"/>
  <c r="I11" i="5"/>
  <c r="F11" i="5"/>
  <c r="I10" i="5"/>
  <c r="F10" i="5"/>
  <c r="I9" i="5"/>
  <c r="F9" i="5"/>
  <c r="I8" i="5"/>
  <c r="F8" i="5"/>
  <c r="I7" i="5"/>
  <c r="F7" i="5"/>
  <c r="I6" i="5"/>
  <c r="F6" i="5"/>
  <c r="I7" i="2"/>
  <c r="I8" i="2"/>
  <c r="I9" i="2"/>
  <c r="C32" i="2" s="1"/>
  <c r="D32" i="2" s="1"/>
  <c r="G32" i="2" s="1"/>
  <c r="I10" i="2"/>
  <c r="I11" i="2"/>
  <c r="I12" i="2"/>
  <c r="I13" i="2"/>
  <c r="C36" i="2" s="1"/>
  <c r="D36" i="2" s="1"/>
  <c r="G36" i="2" s="1"/>
  <c r="I14" i="2"/>
  <c r="I15" i="2"/>
  <c r="I16" i="2"/>
  <c r="I17" i="2"/>
  <c r="C40" i="2" s="1"/>
  <c r="D40" i="2" s="1"/>
  <c r="G40" i="2" s="1"/>
  <c r="I18" i="2"/>
  <c r="I19" i="2"/>
  <c r="I20" i="2"/>
  <c r="I21" i="2"/>
  <c r="C44" i="2" s="1"/>
  <c r="D44" i="2" s="1"/>
  <c r="G44" i="2" s="1"/>
  <c r="I22" i="2"/>
  <c r="I23" i="2"/>
  <c r="I6" i="2"/>
  <c r="F7" i="2"/>
  <c r="C30" i="2" s="1"/>
  <c r="D30" i="2" s="1"/>
  <c r="G30" i="2" s="1"/>
  <c r="F8" i="2"/>
  <c r="F9" i="2"/>
  <c r="F10" i="2"/>
  <c r="F11" i="2"/>
  <c r="C34" i="2" s="1"/>
  <c r="D34" i="2" s="1"/>
  <c r="G34" i="2" s="1"/>
  <c r="F12" i="2"/>
  <c r="F13" i="2"/>
  <c r="F14" i="2"/>
  <c r="F15" i="2"/>
  <c r="C38" i="2" s="1"/>
  <c r="D38" i="2" s="1"/>
  <c r="G38" i="2" s="1"/>
  <c r="F16" i="2"/>
  <c r="F17" i="2"/>
  <c r="F18" i="2"/>
  <c r="F19" i="2"/>
  <c r="C42" i="2" s="1"/>
  <c r="D42" i="2" s="1"/>
  <c r="G42" i="2" s="1"/>
  <c r="F20" i="2"/>
  <c r="F21" i="2"/>
  <c r="F22" i="2"/>
  <c r="F23" i="2"/>
  <c r="C46" i="2" s="1"/>
  <c r="D46" i="2" s="1"/>
  <c r="G46" i="2" s="1"/>
  <c r="F6" i="2"/>
  <c r="D25" i="2"/>
  <c r="M25" i="2"/>
  <c r="L25" i="2"/>
  <c r="K25" i="2"/>
  <c r="E25" i="2"/>
  <c r="F25" i="2" s="1"/>
  <c r="C45" i="2"/>
  <c r="D45" i="2" s="1"/>
  <c r="G45" i="2" s="1"/>
  <c r="C43" i="2"/>
  <c r="D43" i="2" s="1"/>
  <c r="G43" i="2" s="1"/>
  <c r="C41" i="2"/>
  <c r="D41" i="2" s="1"/>
  <c r="G41" i="2" s="1"/>
  <c r="C39" i="2"/>
  <c r="D39" i="2" s="1"/>
  <c r="G39" i="2" s="1"/>
  <c r="C37" i="2"/>
  <c r="D37" i="2" s="1"/>
  <c r="G37" i="2" s="1"/>
  <c r="C35" i="2"/>
  <c r="D35" i="2" s="1"/>
  <c r="G35" i="2" s="1"/>
  <c r="C33" i="2"/>
  <c r="D33" i="2" s="1"/>
  <c r="G33" i="2" s="1"/>
  <c r="C31" i="2"/>
  <c r="D31" i="2" s="1"/>
  <c r="G31" i="2" s="1"/>
  <c r="C29" i="2"/>
  <c r="D29" i="2" s="1"/>
  <c r="G29" i="2" s="1"/>
  <c r="E25" i="1"/>
  <c r="G25" i="1"/>
  <c r="L25" i="1"/>
  <c r="C55" i="1" s="1"/>
  <c r="D25" i="1"/>
  <c r="F7" i="1"/>
  <c r="F8" i="1"/>
  <c r="I32" i="1" s="1"/>
  <c r="J32" i="1" s="1"/>
  <c r="K32" i="1" s="1"/>
  <c r="F9" i="1"/>
  <c r="F10" i="1"/>
  <c r="I34" i="1" s="1"/>
  <c r="J34" i="1" s="1"/>
  <c r="K34" i="1" s="1"/>
  <c r="F11" i="1"/>
  <c r="F12" i="1"/>
  <c r="I36" i="1" s="1"/>
  <c r="J36" i="1" s="1"/>
  <c r="K36" i="1" s="1"/>
  <c r="F13" i="1"/>
  <c r="F14" i="1"/>
  <c r="I38" i="1" s="1"/>
  <c r="J38" i="1" s="1"/>
  <c r="K38" i="1" s="1"/>
  <c r="F15" i="1"/>
  <c r="F16" i="1"/>
  <c r="I40" i="1" s="1"/>
  <c r="J40" i="1" s="1"/>
  <c r="K40" i="1" s="1"/>
  <c r="F17" i="1"/>
  <c r="F18" i="1"/>
  <c r="I42" i="1" s="1"/>
  <c r="J42" i="1" s="1"/>
  <c r="K42" i="1" s="1"/>
  <c r="F19" i="1"/>
  <c r="F20" i="1"/>
  <c r="I44" i="1" s="1"/>
  <c r="J44" i="1" s="1"/>
  <c r="K44" i="1" s="1"/>
  <c r="F21" i="1"/>
  <c r="F22" i="1"/>
  <c r="I46" i="1" s="1"/>
  <c r="J46" i="1" s="1"/>
  <c r="K46" i="1" s="1"/>
  <c r="F23" i="1"/>
  <c r="F6" i="1"/>
  <c r="I30" i="1" s="1"/>
  <c r="G48" i="2" l="1"/>
  <c r="C45" i="1"/>
  <c r="I45" i="1"/>
  <c r="J45" i="1" s="1"/>
  <c r="K45" i="1" s="1"/>
  <c r="C41" i="1"/>
  <c r="I41" i="1"/>
  <c r="J41" i="1" s="1"/>
  <c r="K41" i="1" s="1"/>
  <c r="C37" i="1"/>
  <c r="I37" i="1"/>
  <c r="J37" i="1" s="1"/>
  <c r="K37" i="1" s="1"/>
  <c r="C33" i="1"/>
  <c r="I33" i="1"/>
  <c r="J33" i="1" s="1"/>
  <c r="K33" i="1" s="1"/>
  <c r="I49" i="1"/>
  <c r="J30" i="1"/>
  <c r="K30" i="1" s="1"/>
  <c r="C47" i="1"/>
  <c r="I47" i="1"/>
  <c r="J47" i="1" s="1"/>
  <c r="K47" i="1" s="1"/>
  <c r="C43" i="1"/>
  <c r="I43" i="1"/>
  <c r="J43" i="1" s="1"/>
  <c r="K43" i="1" s="1"/>
  <c r="C39" i="1"/>
  <c r="I39" i="1"/>
  <c r="J39" i="1" s="1"/>
  <c r="K39" i="1" s="1"/>
  <c r="C35" i="1"/>
  <c r="I35" i="1"/>
  <c r="J35" i="1" s="1"/>
  <c r="K35" i="1" s="1"/>
  <c r="C31" i="1"/>
  <c r="I31" i="1"/>
  <c r="J31" i="1" s="1"/>
  <c r="K31" i="1" s="1"/>
  <c r="I25" i="1"/>
  <c r="F25" i="1"/>
  <c r="D47" i="1"/>
  <c r="G47" i="1" s="1"/>
  <c r="D45" i="1"/>
  <c r="G45" i="1" s="1"/>
  <c r="D43" i="1"/>
  <c r="G43" i="1" s="1"/>
  <c r="D41" i="1"/>
  <c r="G41" i="1" s="1"/>
  <c r="D39" i="1"/>
  <c r="G39" i="1" s="1"/>
  <c r="D37" i="1"/>
  <c r="G37" i="1" s="1"/>
  <c r="D35" i="1"/>
  <c r="G35" i="1" s="1"/>
  <c r="D33" i="1"/>
  <c r="G33" i="1" s="1"/>
  <c r="D31" i="1"/>
  <c r="G31" i="1" s="1"/>
  <c r="C46" i="1"/>
  <c r="C44" i="1"/>
  <c r="C42" i="1"/>
  <c r="C40" i="1"/>
  <c r="C38" i="1"/>
  <c r="C36" i="1"/>
  <c r="C34" i="1"/>
  <c r="C32" i="1"/>
  <c r="C29" i="5"/>
  <c r="D29" i="5" s="1"/>
  <c r="G29" i="5" s="1"/>
  <c r="C30" i="5"/>
  <c r="D30" i="5" s="1"/>
  <c r="G30" i="5" s="1"/>
  <c r="C31" i="5"/>
  <c r="D31" i="5" s="1"/>
  <c r="G31" i="5" s="1"/>
  <c r="C32" i="5"/>
  <c r="D32" i="5" s="1"/>
  <c r="G32" i="5" s="1"/>
  <c r="C33" i="5"/>
  <c r="D33" i="5" s="1"/>
  <c r="G33" i="5" s="1"/>
  <c r="C34" i="5"/>
  <c r="D34" i="5" s="1"/>
  <c r="G34" i="5" s="1"/>
  <c r="C35" i="5"/>
  <c r="D35" i="5" s="1"/>
  <c r="G35" i="5" s="1"/>
  <c r="C36" i="5"/>
  <c r="D36" i="5" s="1"/>
  <c r="G36" i="5" s="1"/>
  <c r="C37" i="5"/>
  <c r="D37" i="5" s="1"/>
  <c r="G37" i="5" s="1"/>
  <c r="C38" i="5"/>
  <c r="D38" i="5" s="1"/>
  <c r="G38" i="5" s="1"/>
  <c r="C39" i="5"/>
  <c r="D39" i="5" s="1"/>
  <c r="G39" i="5" s="1"/>
  <c r="C40" i="5"/>
  <c r="D40" i="5" s="1"/>
  <c r="G40" i="5" s="1"/>
  <c r="C41" i="5"/>
  <c r="D41" i="5" s="1"/>
  <c r="G41" i="5" s="1"/>
  <c r="C42" i="5"/>
  <c r="D42" i="5" s="1"/>
  <c r="G42" i="5" s="1"/>
  <c r="C43" i="5"/>
  <c r="D43" i="5" s="1"/>
  <c r="G43" i="5" s="1"/>
  <c r="C44" i="5"/>
  <c r="D44" i="5" s="1"/>
  <c r="G44" i="5" s="1"/>
  <c r="C45" i="5"/>
  <c r="D45" i="5" s="1"/>
  <c r="G45" i="5" s="1"/>
  <c r="C46" i="5"/>
  <c r="D46" i="5" s="1"/>
  <c r="G46" i="5" s="1"/>
  <c r="I25" i="5"/>
  <c r="C30" i="1"/>
  <c r="D30" i="1" s="1"/>
  <c r="G30" i="1" s="1"/>
  <c r="C48" i="2"/>
  <c r="D48" i="2" s="1"/>
  <c r="I25" i="2"/>
  <c r="C48" i="5" l="1"/>
  <c r="D48" i="5" s="1"/>
  <c r="K49" i="1"/>
  <c r="J49" i="1"/>
  <c r="I50" i="1"/>
  <c r="I51" i="1"/>
  <c r="G48" i="5"/>
  <c r="D44" i="1"/>
  <c r="G44" i="1" s="1"/>
  <c r="D32" i="1"/>
  <c r="G32" i="1" s="1"/>
  <c r="D36" i="1"/>
  <c r="G36" i="1" s="1"/>
  <c r="D40" i="1"/>
  <c r="G40" i="1" s="1"/>
  <c r="D34" i="1"/>
  <c r="G34" i="1" s="1"/>
  <c r="D38" i="1"/>
  <c r="G38" i="1" s="1"/>
  <c r="D42" i="1"/>
  <c r="G42" i="1" s="1"/>
  <c r="D46" i="1"/>
  <c r="G46" i="1" s="1"/>
  <c r="C49" i="1"/>
  <c r="D49" i="1" s="1"/>
  <c r="J50" i="1" l="1"/>
  <c r="J51" i="1"/>
  <c r="K50" i="1"/>
  <c r="K51" i="1"/>
  <c r="G49" i="1"/>
  <c r="G50" i="1" s="1"/>
  <c r="C50" i="1"/>
  <c r="C51" i="1"/>
  <c r="G51" i="1" l="1"/>
  <c r="D50" i="1"/>
  <c r="D51" i="1"/>
</calcChain>
</file>

<file path=xl/sharedStrings.xml><?xml version="1.0" encoding="utf-8"?>
<sst xmlns="http://schemas.openxmlformats.org/spreadsheetml/2006/main" count="327" uniqueCount="160">
  <si>
    <t>Age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</si>
  <si>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</si>
  <si>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</si>
  <si>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</si>
  <si>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</si>
  <si>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</si>
  <si>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</si>
  <si>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</si>
  <si>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</si>
  <si>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</si>
  <si>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</si>
  <si>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</si>
  <si>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</si>
  <si>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</si>
  <si>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</si>
  <si>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</si>
  <si>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</si>
  <si>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</si>
  <si>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</t>
  </si>
  <si>
    <t>Year 2011</t>
  </si>
  <si>
    <t>Calculation of specific injuries, eg. HLI:</t>
  </si>
  <si>
    <t>01,02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</si>
  <si>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</si>
  <si>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</si>
  <si>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</si>
  <si>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</si>
  <si>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</si>
  <si>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</si>
  <si>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</si>
  <si>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</si>
  <si>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</si>
  <si>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</si>
  <si>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</si>
  <si>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</si>
  <si>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</si>
  <si>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</si>
  <si>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</si>
  <si>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</si>
  <si>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</si>
  <si>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Total</t>
  </si>
  <si>
    <t>Extrapolation
Factor</t>
  </si>
  <si>
    <t>National
Discharges</t>
  </si>
  <si>
    <t>Sample
Discharges</t>
  </si>
  <si>
    <t>MDS group
 no.</t>
  </si>
  <si>
    <t>National
population</t>
  </si>
  <si>
    <t>Hosp. 1</t>
  </si>
  <si>
    <t>Hosp. 2</t>
  </si>
  <si>
    <t>Hosp. 3</t>
  </si>
  <si>
    <t>Sample total</t>
  </si>
  <si>
    <t>etc.</t>
  </si>
  <si>
    <t>National
 estimates</t>
  </si>
  <si>
    <t>National figures</t>
  </si>
  <si>
    <t>Sample Figures</t>
  </si>
  <si>
    <t>Insert the red numbers for the specific injury type</t>
  </si>
  <si>
    <t>Catchment population</t>
  </si>
  <si>
    <t>Hosp. Sample rate</t>
  </si>
  <si>
    <t>Extrap. Factor</t>
  </si>
  <si>
    <t>Hosp. Sampling rate</t>
  </si>
  <si>
    <t>National
EDR contacts</t>
  </si>
  <si>
    <t>Sample
EDR contacts</t>
  </si>
  <si>
    <t>Standard population</t>
  </si>
  <si>
    <t>Standardized
Incidence rate</t>
  </si>
  <si>
    <t>Violence</t>
  </si>
  <si>
    <t>Paid work</t>
  </si>
  <si>
    <t>Road traffic injury</t>
  </si>
  <si>
    <t>Fall</t>
  </si>
  <si>
    <t>Cut/pierce</t>
  </si>
  <si>
    <t>Poisoning</t>
  </si>
  <si>
    <t>Burn/scald</t>
  </si>
  <si>
    <t>Intent</t>
  </si>
  <si>
    <t>Admitted</t>
  </si>
  <si>
    <t>Road</t>
  </si>
  <si>
    <t>Education</t>
  </si>
  <si>
    <t>Hosp 1</t>
  </si>
  <si>
    <t>Hosp 2</t>
  </si>
  <si>
    <t>Hosp3</t>
  </si>
  <si>
    <t>A</t>
  </si>
  <si>
    <t>B</t>
  </si>
  <si>
    <t>Variance</t>
  </si>
  <si>
    <t>Model estimate</t>
  </si>
  <si>
    <t>Deviation</t>
  </si>
  <si>
    <t>Deviation^2</t>
  </si>
  <si>
    <t>Relative numbers</t>
  </si>
  <si>
    <t>CI lower</t>
  </si>
  <si>
    <t>CI upper</t>
  </si>
  <si>
    <t>(CI's are only valid if the sheet CI estimation is filled in)</t>
  </si>
  <si>
    <t>For CI calculation</t>
  </si>
  <si>
    <t>NOTE: CI Calculation is NOT automatic!</t>
  </si>
  <si>
    <t>Instruction for CI calculation:</t>
  </si>
  <si>
    <t>1) Add the Add-in program Solver if not present</t>
  </si>
  <si>
    <t>2) Data &gt;  Analysis &gt; Problem Solver</t>
  </si>
  <si>
    <t>4) Select the "min" button</t>
  </si>
  <si>
    <t>5) Deselect the box "Do variables non-negative"</t>
  </si>
  <si>
    <t>6) Use method GRG</t>
  </si>
  <si>
    <t>7) Click "solve"</t>
  </si>
  <si>
    <t>Number of cases</t>
  </si>
  <si>
    <t>Incidence 
rate*100,000</t>
  </si>
  <si>
    <t>Between hospital variance</t>
  </si>
  <si>
    <t>Variable/hospital</t>
  </si>
  <si>
    <t>Home/leisure injury</t>
  </si>
  <si>
    <t>Accident</t>
  </si>
  <si>
    <t>Assault</t>
  </si>
  <si>
    <t>Self harm</t>
  </si>
  <si>
    <t>Sport</t>
  </si>
  <si>
    <t>Home</t>
  </si>
  <si>
    <t>Not admitted</t>
  </si>
  <si>
    <t>Contuision, bruise</t>
  </si>
  <si>
    <t>Open wound</t>
  </si>
  <si>
    <t>Fracture</t>
  </si>
  <si>
    <t>Dislocation, subluxation</t>
  </si>
  <si>
    <t>Sprain/strain</t>
  </si>
  <si>
    <t>Concussion</t>
  </si>
  <si>
    <t>Burn,scald</t>
  </si>
  <si>
    <t>Muscle/tendon etc.</t>
  </si>
  <si>
    <t>Internal organ injury</t>
  </si>
  <si>
    <t>Head, skull</t>
  </si>
  <si>
    <t>Face</t>
  </si>
  <si>
    <t>Eye</t>
  </si>
  <si>
    <t>Neck</t>
  </si>
  <si>
    <t>Thoracic/lumbar spine</t>
  </si>
  <si>
    <t>Chest wall</t>
  </si>
  <si>
    <t>Abdominal wall</t>
  </si>
  <si>
    <t>Internal organs</t>
  </si>
  <si>
    <t>Pelvis</t>
  </si>
  <si>
    <t>Upper arm/shoulder</t>
  </si>
  <si>
    <t>Elbow</t>
  </si>
  <si>
    <t>Lower arm</t>
  </si>
  <si>
    <t>Wrist</t>
  </si>
  <si>
    <t>Hand</t>
  </si>
  <si>
    <t>Fingers</t>
  </si>
  <si>
    <t>Hip</t>
  </si>
  <si>
    <t>Upper leg</t>
  </si>
  <si>
    <t>Knee</t>
  </si>
  <si>
    <t>Lower leg</t>
  </si>
  <si>
    <t>Ankle</t>
  </si>
  <si>
    <t>Foot</t>
  </si>
  <si>
    <t>Toes</t>
  </si>
  <si>
    <t>Multiple parts</t>
  </si>
  <si>
    <t>Foreign body</t>
  </si>
  <si>
    <t>Multiple injuries</t>
  </si>
  <si>
    <t>WHEN USING THE MDS_QC SOFTWARE, INSERT DATA FROM CLIPBOARD INTO CELL C4</t>
  </si>
  <si>
    <t>5) The field "By changing" should be D113:D114</t>
  </si>
  <si>
    <t>HDR cases</t>
  </si>
  <si>
    <t>Number of cases in each sample hospital</t>
  </si>
  <si>
    <t>HLI cases in sample hospitals, residents only</t>
  </si>
  <si>
    <t>HLI cases in sample hospitals, all</t>
  </si>
  <si>
    <t>Sample total, HLI</t>
  </si>
  <si>
    <t>Sample total, HLI, residents</t>
  </si>
  <si>
    <t>Number of hospitals:</t>
  </si>
  <si>
    <t>HLI including residents only</t>
  </si>
  <si>
    <t>HLI including non-residents</t>
  </si>
  <si>
    <t>EU Standardized
Incidence rate</t>
  </si>
  <si>
    <t xml:space="preserve">Insert the red numbers for the specific injury type. </t>
  </si>
  <si>
    <t>Data from the MDS_QC software can be inserted in cells L5 or M5</t>
  </si>
  <si>
    <t>The last line needs separate data</t>
  </si>
  <si>
    <t>(copy/delete  extra columns below corresponding to the number of sample hospitals)</t>
  </si>
  <si>
    <t>Year XXXX</t>
  </si>
  <si>
    <t>EXCEL spreadsheet version July 3, 2012, by Bjarne Laursen</t>
  </si>
  <si>
    <t>3) Goal: select cell F168</t>
  </si>
  <si>
    <r>
      <t xml:space="preserve">Extrapolation tool ECHI-29b &amp; confidence intervals </t>
    </r>
    <r>
      <rPr>
        <i/>
        <sz val="9"/>
        <color rgb="FFFF0000"/>
        <rFont val="Calibri"/>
        <family val="2"/>
        <scheme val="minor"/>
      </rPr>
      <t>(version July 3, 2012, by Bjarne Laursen)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</si>
</sst>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"/>
    <numFmt numFmtId="166" formatCode="0.00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2" tint="-0.249977111117893"/>
      <name val="Calibri"/>
      <family val="2"/>
      <scheme val="minor"/>
    </font>
    <font>
      <i/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0" fontId="2" fillId="0" borderId="0" xfId="0" applyFont="1"/>
    <xf numFmtId="2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1" fontId="0" fillId="0" borderId="0" xfId="0" applyNumberFormat="1"/>
    <xf numFmtId="49" fontId="3" fillId="0" borderId="0" xfId="0" applyNumberFormat="1" applyFont="1"/>
    <xf numFmtId="0" fontId="3" fillId="0" borderId="0" xfId="0" applyFont="1"/>
    <xf numFmtId="0" fontId="1" fillId="0" borderId="0" xfId="0" applyFont="1"/>
    <xf numFmtId="1" fontId="2" fillId="0" borderId="0" xfId="0" applyNumberFormat="1" applyFont="1"/>
    <xf numFmtId="2" fontId="2" fillId="0" borderId="0" xfId="0" applyNumberFormat="1" applyFont="1"/>
    <xf numFmtId="165" fontId="0" fillId="0" borderId="0" xfId="0" applyNumberFormat="1"/>
    <xf numFmtId="166" fontId="0" fillId="0" borderId="0" xfId="0" applyNumberFormat="1"/>
    <xf numFmtId="49" fontId="4" fillId="0" borderId="0" xfId="0" applyNumberFormat="1" applyFont="1"/>
    <xf numFmtId="1" fontId="1" fillId="0" borderId="0" xfId="0" applyNumberFormat="1" applyFont="1"/>
    <xf numFmtId="49" fontId="5" fillId="0" borderId="0" xfId="0" applyNumberFormat="1" applyFont="1"/>
    <xf numFmtId="1" fontId="4" fillId="0" borderId="0" xfId="0" applyNumberFormat="1" applyFont="1"/>
    <xf numFmtId="0" fontId="6" fillId="0" borderId="0" xfId="0" applyFont="1"/>
    <xf numFmtId="0" fontId="7" fillId="0" borderId="0" xfId="0" applyFont="1"/>
    <xf numFmtId="49" fontId="8" fillId="0" borderId="0" xfId="0" applyNumberFormat="1" applyFont="1"/>
    <xf numFmtId="49" fontId="9" fillId="0" borderId="0" xfId="0" applyNumberFormat="1" applyFont="1"/>
    <xf numFmtId="0" fontId="10" fillId="0" borderId="0" xfId="0" applyFont="1"/>
    <xf numFmtId="0" fontId="11" fillId="0" borderId="0" xfId="0" applyFont="1"/>
    <xf numFmtId="49" fontId="11" fillId="0" borderId="0" xfId="0" applyNumberFormat="1" applyFont="1"/>
    <xf numFmtId="166" fontId="4" fillId="0" borderId="0" xfId="0" applyNumberFormat="1" applyFont="1"/>
    <xf numFmtId="1" fontId="12" fillId="0" borderId="0" xfId="0" applyNumberFormat="1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Data</c:v>
          </c:tx>
          <c:spPr>
            <a:ln w="28575">
              <a:noFill/>
            </a:ln>
          </c:spPr>
          <c:xVal>
            <c:numRef>
              <c:f>'CI estimation'!$C$59:$C$109</c:f>
              <c:numCache>
                <c:formatCode>General</c:formatCode>
                <c:ptCount val="51"/>
                <c:pt idx="0">
                  <c:v>39698</c:v>
                </c:pt>
                <c:pt idx="1">
                  <c:v>46357</c:v>
                </c:pt>
                <c:pt idx="2">
                  <c:v>870</c:v>
                </c:pt>
                <c:pt idx="3">
                  <c:v>1790</c:v>
                </c:pt>
                <c:pt idx="4">
                  <c:v>6037</c:v>
                </c:pt>
                <c:pt idx="5">
                  <c:v>6914</c:v>
                </c:pt>
                <c:pt idx="6">
                  <c:v>7068</c:v>
                </c:pt>
                <c:pt idx="7">
                  <c:v>3921</c:v>
                </c:pt>
                <c:pt idx="8">
                  <c:v>18794</c:v>
                </c:pt>
                <c:pt idx="9">
                  <c:v>881</c:v>
                </c:pt>
                <c:pt idx="10">
                  <c:v>16341</c:v>
                </c:pt>
                <c:pt idx="11">
                  <c:v>6592</c:v>
                </c:pt>
                <c:pt idx="12">
                  <c:v>1071</c:v>
                </c:pt>
                <c:pt idx="13">
                  <c:v>441</c:v>
                </c:pt>
                <c:pt idx="14">
                  <c:v>4285</c:v>
                </c:pt>
                <c:pt idx="15">
                  <c:v>44703</c:v>
                </c:pt>
                <c:pt idx="16">
                  <c:v>14704</c:v>
                </c:pt>
                <c:pt idx="17">
                  <c:v>12707</c:v>
                </c:pt>
                <c:pt idx="18">
                  <c:v>8315</c:v>
                </c:pt>
                <c:pt idx="19">
                  <c:v>814</c:v>
                </c:pt>
                <c:pt idx="20">
                  <c:v>7528</c:v>
                </c:pt>
                <c:pt idx="21">
                  <c:v>897</c:v>
                </c:pt>
                <c:pt idx="22">
                  <c:v>0</c:v>
                </c:pt>
                <c:pt idx="23">
                  <c:v>788</c:v>
                </c:pt>
                <c:pt idx="24">
                  <c:v>1077</c:v>
                </c:pt>
                <c:pt idx="25">
                  <c:v>109</c:v>
                </c:pt>
                <c:pt idx="26">
                  <c:v>1362</c:v>
                </c:pt>
                <c:pt idx="27">
                  <c:v>0</c:v>
                </c:pt>
                <c:pt idx="28">
                  <c:v>5797</c:v>
                </c:pt>
                <c:pt idx="29">
                  <c:v>2009</c:v>
                </c:pt>
                <c:pt idx="30">
                  <c:v>2151</c:v>
                </c:pt>
                <c:pt idx="31">
                  <c:v>1233</c:v>
                </c:pt>
                <c:pt idx="32">
                  <c:v>444</c:v>
                </c:pt>
                <c:pt idx="33">
                  <c:v>898</c:v>
                </c:pt>
                <c:pt idx="34">
                  <c:v>683</c:v>
                </c:pt>
                <c:pt idx="35">
                  <c:v>184</c:v>
                </c:pt>
                <c:pt idx="36">
                  <c:v>107</c:v>
                </c:pt>
                <c:pt idx="37">
                  <c:v>2529</c:v>
                </c:pt>
                <c:pt idx="38">
                  <c:v>1889</c:v>
                </c:pt>
                <c:pt idx="39">
                  <c:v>1109</c:v>
                </c:pt>
                <c:pt idx="40">
                  <c:v>3701</c:v>
                </c:pt>
                <c:pt idx="41">
                  <c:v>2917</c:v>
                </c:pt>
                <c:pt idx="42">
                  <c:v>7379</c:v>
                </c:pt>
                <c:pt idx="43">
                  <c:v>1086</c:v>
                </c:pt>
                <c:pt idx="44">
                  <c:v>476</c:v>
                </c:pt>
                <c:pt idx="45">
                  <c:v>3300</c:v>
                </c:pt>
                <c:pt idx="46">
                  <c:v>1279</c:v>
                </c:pt>
                <c:pt idx="47">
                  <c:v>4218</c:v>
                </c:pt>
                <c:pt idx="48">
                  <c:v>2720</c:v>
                </c:pt>
                <c:pt idx="49">
                  <c:v>1595</c:v>
                </c:pt>
                <c:pt idx="50">
                  <c:v>1192</c:v>
                </c:pt>
              </c:numCache>
            </c:numRef>
          </c:xVal>
          <c:yVal>
            <c:numRef>
              <c:f>'CI estimation'!$C$116:$C$166</c:f>
              <c:numCache>
                <c:formatCode>0.00</c:formatCode>
                <c:ptCount val="51"/>
                <c:pt idx="0">
                  <c:v>6.28026682337567E-2</c:v>
                </c:pt>
                <c:pt idx="1">
                  <c:v>5.5564765243656571E-3</c:v>
                </c:pt>
                <c:pt idx="2">
                  <c:v>0.29726924565962853</c:v>
                </c:pt>
                <c:pt idx="3">
                  <c:v>0.26673134100545048</c:v>
                </c:pt>
                <c:pt idx="4">
                  <c:v>0.1653187420466114</c:v>
                </c:pt>
                <c:pt idx="5">
                  <c:v>6.582810205229829E-2</c:v>
                </c:pt>
                <c:pt idx="6">
                  <c:v>0.25047263441880896</c:v>
                </c:pt>
                <c:pt idx="7">
                  <c:v>0.16891944160456113</c:v>
                </c:pt>
                <c:pt idx="8">
                  <c:v>0.13151676620468736</c:v>
                </c:pt>
                <c:pt idx="9">
                  <c:v>1.4420530332499102</c:v>
                </c:pt>
                <c:pt idx="10">
                  <c:v>0.10749141151754683</c:v>
                </c:pt>
                <c:pt idx="11">
                  <c:v>0.18185943320307457</c:v>
                </c:pt>
                <c:pt idx="12">
                  <c:v>0.20544470986424243</c:v>
                </c:pt>
                <c:pt idx="13">
                  <c:v>0.12643671809720325</c:v>
                </c:pt>
                <c:pt idx="14">
                  <c:v>0.54803311980210223</c:v>
                </c:pt>
                <c:pt idx="15">
                  <c:v>4.6351341708075401E-2</c:v>
                </c:pt>
                <c:pt idx="16">
                  <c:v>0.15596415792045001</c:v>
                </c:pt>
                <c:pt idx="17">
                  <c:v>0.10273464887369861</c:v>
                </c:pt>
                <c:pt idx="18">
                  <c:v>0.24013102650435961</c:v>
                </c:pt>
                <c:pt idx="19">
                  <c:v>0.10611908801118357</c:v>
                </c:pt>
                <c:pt idx="20">
                  <c:v>9.5433503514160106E-2</c:v>
                </c:pt>
                <c:pt idx="21">
                  <c:v>0.63196074039316152</c:v>
                </c:pt>
                <c:pt idx="22">
                  <c:v>0</c:v>
                </c:pt>
                <c:pt idx="23">
                  <c:v>0.11831986462620808</c:v>
                </c:pt>
                <c:pt idx="24">
                  <c:v>0.37990904041454376</c:v>
                </c:pt>
                <c:pt idx="25">
                  <c:v>0.30156770145549716</c:v>
                </c:pt>
                <c:pt idx="26">
                  <c:v>0.10777742749483395</c:v>
                </c:pt>
                <c:pt idx="27">
                  <c:v>0</c:v>
                </c:pt>
                <c:pt idx="28">
                  <c:v>8.9920926589753272E-2</c:v>
                </c:pt>
                <c:pt idx="29">
                  <c:v>0.21817779468725379</c:v>
                </c:pt>
                <c:pt idx="30">
                  <c:v>0.17089324228438468</c:v>
                </c:pt>
                <c:pt idx="31">
                  <c:v>0.22896326968752453</c:v>
                </c:pt>
                <c:pt idx="32">
                  <c:v>0.20052785836214332</c:v>
                </c:pt>
                <c:pt idx="33">
                  <c:v>0.2648172827642406</c:v>
                </c:pt>
                <c:pt idx="34">
                  <c:v>0.44587819298279341</c:v>
                </c:pt>
                <c:pt idx="35">
                  <c:v>0.28243941431885894</c:v>
                </c:pt>
                <c:pt idx="36">
                  <c:v>0.50481829181732263</c:v>
                </c:pt>
                <c:pt idx="37">
                  <c:v>4.292638133933574E-2</c:v>
                </c:pt>
                <c:pt idx="38">
                  <c:v>0.10459939489485366</c:v>
                </c:pt>
                <c:pt idx="39">
                  <c:v>0.16490389226607366</c:v>
                </c:pt>
                <c:pt idx="40">
                  <c:v>0.15346330673825215</c:v>
                </c:pt>
                <c:pt idx="41">
                  <c:v>0.15325965290028992</c:v>
                </c:pt>
                <c:pt idx="42">
                  <c:v>3.2932497582044619E-2</c:v>
                </c:pt>
                <c:pt idx="43">
                  <c:v>0.50561379962630093</c:v>
                </c:pt>
                <c:pt idx="44">
                  <c:v>0.12551896815881419</c:v>
                </c:pt>
                <c:pt idx="45">
                  <c:v>7.3809266061427778E-2</c:v>
                </c:pt>
                <c:pt idx="46">
                  <c:v>6.6614708014917326E-2</c:v>
                </c:pt>
                <c:pt idx="47">
                  <c:v>5.8659301220952552E-2</c:v>
                </c:pt>
                <c:pt idx="48">
                  <c:v>0.18398721466631987</c:v>
                </c:pt>
                <c:pt idx="49">
                  <c:v>0.16622426169394089</c:v>
                </c:pt>
                <c:pt idx="50">
                  <c:v>0.38173222429208475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EC-40F3-9964-E746469E1187}"/>
            </c:ext>
          </c:extLst>
        </c:ser>
        <c:ser>
          <c:idx val="1"/>
          <c:order val="1"/>
          <c:tx>
            <c:v>Model</c:v>
          </c:tx>
          <c:spPr>
            <a:ln w="28575">
              <a:noFill/>
            </a:ln>
          </c:spPr>
          <c:marker>
            <c:symbol val="x"/>
            <c:size val="5"/>
          </c:marker>
          <c:xVal>
            <c:numRef>
              <c:f>'CI estimation'!$C$59:$C$109</c:f>
              <c:numCache>
                <c:formatCode>General</c:formatCode>
                <c:ptCount val="51"/>
                <c:pt idx="0">
                  <c:v>39698</c:v>
                </c:pt>
                <c:pt idx="1">
                  <c:v>46357</c:v>
                </c:pt>
                <c:pt idx="2">
                  <c:v>870</c:v>
                </c:pt>
                <c:pt idx="3">
                  <c:v>1790</c:v>
                </c:pt>
                <c:pt idx="4">
                  <c:v>6037</c:v>
                </c:pt>
                <c:pt idx="5">
                  <c:v>6914</c:v>
                </c:pt>
                <c:pt idx="6">
                  <c:v>7068</c:v>
                </c:pt>
                <c:pt idx="7">
                  <c:v>3921</c:v>
                </c:pt>
                <c:pt idx="8">
                  <c:v>18794</c:v>
                </c:pt>
                <c:pt idx="9">
                  <c:v>881</c:v>
                </c:pt>
                <c:pt idx="10">
                  <c:v>16341</c:v>
                </c:pt>
                <c:pt idx="11">
                  <c:v>6592</c:v>
                </c:pt>
                <c:pt idx="12">
                  <c:v>1071</c:v>
                </c:pt>
                <c:pt idx="13">
                  <c:v>441</c:v>
                </c:pt>
                <c:pt idx="14">
                  <c:v>4285</c:v>
                </c:pt>
                <c:pt idx="15">
                  <c:v>44703</c:v>
                </c:pt>
                <c:pt idx="16">
                  <c:v>14704</c:v>
                </c:pt>
                <c:pt idx="17">
                  <c:v>12707</c:v>
                </c:pt>
                <c:pt idx="18">
                  <c:v>8315</c:v>
                </c:pt>
                <c:pt idx="19">
                  <c:v>814</c:v>
                </c:pt>
                <c:pt idx="20">
                  <c:v>7528</c:v>
                </c:pt>
                <c:pt idx="21">
                  <c:v>897</c:v>
                </c:pt>
                <c:pt idx="22">
                  <c:v>0</c:v>
                </c:pt>
                <c:pt idx="23">
                  <c:v>788</c:v>
                </c:pt>
                <c:pt idx="24">
                  <c:v>1077</c:v>
                </c:pt>
                <c:pt idx="25">
                  <c:v>109</c:v>
                </c:pt>
                <c:pt idx="26">
                  <c:v>1362</c:v>
                </c:pt>
                <c:pt idx="27">
                  <c:v>0</c:v>
                </c:pt>
                <c:pt idx="28">
                  <c:v>5797</c:v>
                </c:pt>
                <c:pt idx="29">
                  <c:v>2009</c:v>
                </c:pt>
                <c:pt idx="30">
                  <c:v>2151</c:v>
                </c:pt>
                <c:pt idx="31">
                  <c:v>1233</c:v>
                </c:pt>
                <c:pt idx="32">
                  <c:v>444</c:v>
                </c:pt>
                <c:pt idx="33">
                  <c:v>898</c:v>
                </c:pt>
                <c:pt idx="34">
                  <c:v>683</c:v>
                </c:pt>
                <c:pt idx="35">
                  <c:v>184</c:v>
                </c:pt>
                <c:pt idx="36">
                  <c:v>107</c:v>
                </c:pt>
                <c:pt idx="37">
                  <c:v>2529</c:v>
                </c:pt>
                <c:pt idx="38">
                  <c:v>1889</c:v>
                </c:pt>
                <c:pt idx="39">
                  <c:v>1109</c:v>
                </c:pt>
                <c:pt idx="40">
                  <c:v>3701</c:v>
                </c:pt>
                <c:pt idx="41">
                  <c:v>2917</c:v>
                </c:pt>
                <c:pt idx="42">
                  <c:v>7379</c:v>
                </c:pt>
                <c:pt idx="43">
                  <c:v>1086</c:v>
                </c:pt>
                <c:pt idx="44">
                  <c:v>476</c:v>
                </c:pt>
                <c:pt idx="45">
                  <c:v>3300</c:v>
                </c:pt>
                <c:pt idx="46">
                  <c:v>1279</c:v>
                </c:pt>
                <c:pt idx="47">
                  <c:v>4218</c:v>
                </c:pt>
                <c:pt idx="48">
                  <c:v>2720</c:v>
                </c:pt>
                <c:pt idx="49">
                  <c:v>1595</c:v>
                </c:pt>
                <c:pt idx="50">
                  <c:v>1192</c:v>
                </c:pt>
              </c:numCache>
            </c:numRef>
          </c:xVal>
          <c:yVal>
            <c:numRef>
              <c:f>'CI estimation'!$D$116:$D$166</c:f>
              <c:numCache>
                <c:formatCode>0.00</c:formatCode>
                <c:ptCount val="51"/>
                <c:pt idx="0">
                  <c:v>0.1471472630615232</c:v>
                </c:pt>
                <c:pt idx="1">
                  <c:v>0.1445764554126798</c:v>
                </c:pt>
                <c:pt idx="2">
                  <c:v>0.25513481498477364</c:v>
                </c:pt>
                <c:pt idx="3">
                  <c:v>0.22300463593011235</c:v>
                </c:pt>
                <c:pt idx="4">
                  <c:v>0.18581471957914014</c:v>
                </c:pt>
                <c:pt idx="5">
                  <c:v>0.18213813578032026</c:v>
                </c:pt>
                <c:pt idx="6">
                  <c:v>0.18193068819523073</c:v>
                </c:pt>
                <c:pt idx="7">
                  <c:v>0.1963055519284336</c:v>
                </c:pt>
                <c:pt idx="8">
                  <c:v>0.16005300216149546</c:v>
                </c:pt>
                <c:pt idx="9">
                  <c:v>0.24063031171842025</c:v>
                </c:pt>
                <c:pt idx="10">
                  <c:v>0.16317864211210523</c:v>
                </c:pt>
                <c:pt idx="11">
                  <c:v>0.18301039776932038</c:v>
                </c:pt>
                <c:pt idx="12">
                  <c:v>0.24495612668863381</c:v>
                </c:pt>
                <c:pt idx="13">
                  <c:v>0.29237725969728529</c:v>
                </c:pt>
                <c:pt idx="14">
                  <c:v>0.19838449113902606</c:v>
                </c:pt>
                <c:pt idx="15">
                  <c:v>0.14497940260505016</c:v>
                </c:pt>
                <c:pt idx="16">
                  <c:v>0.16504703255647415</c:v>
                </c:pt>
                <c:pt idx="17">
                  <c:v>0.16765277078912488</c:v>
                </c:pt>
                <c:pt idx="18">
                  <c:v>0.17880585310274535</c:v>
                </c:pt>
                <c:pt idx="19">
                  <c:v>0.25852475641604289</c:v>
                </c:pt>
                <c:pt idx="20">
                  <c:v>0.18034023329731824</c:v>
                </c:pt>
                <c:pt idx="21">
                  <c:v>0.25452126211698262</c:v>
                </c:pt>
                <c:pt idx="22">
                  <c:v>0</c:v>
                </c:pt>
                <c:pt idx="23">
                  <c:v>0.25798172964590455</c:v>
                </c:pt>
                <c:pt idx="24">
                  <c:v>0.24433624560354567</c:v>
                </c:pt>
                <c:pt idx="25">
                  <c:v>0.42624375216578148</c:v>
                </c:pt>
                <c:pt idx="26">
                  <c:v>0.23435905653419292</c:v>
                </c:pt>
                <c:pt idx="27">
                  <c:v>0</c:v>
                </c:pt>
                <c:pt idx="28">
                  <c:v>0.18704757887729465</c:v>
                </c:pt>
                <c:pt idx="29">
                  <c:v>0.21828896138347278</c:v>
                </c:pt>
                <c:pt idx="30">
                  <c:v>0.21586939604103822</c:v>
                </c:pt>
                <c:pt idx="31">
                  <c:v>0.23689657241957157</c:v>
                </c:pt>
                <c:pt idx="32">
                  <c:v>0.29541462070530405</c:v>
                </c:pt>
                <c:pt idx="33">
                  <c:v>0.25233881920210227</c:v>
                </c:pt>
                <c:pt idx="34">
                  <c:v>0.25923798410578308</c:v>
                </c:pt>
                <c:pt idx="35">
                  <c:v>0.36548722160287472</c:v>
                </c:pt>
                <c:pt idx="36">
                  <c:v>0.43725006391288357</c:v>
                </c:pt>
                <c:pt idx="37">
                  <c:v>0.21173680680193002</c:v>
                </c:pt>
                <c:pt idx="38">
                  <c:v>0.22241215207570855</c:v>
                </c:pt>
                <c:pt idx="39">
                  <c:v>0.2426867252355896</c:v>
                </c:pt>
                <c:pt idx="40">
                  <c:v>0.19943233788519671</c:v>
                </c:pt>
                <c:pt idx="41">
                  <c:v>0.207926013430596</c:v>
                </c:pt>
                <c:pt idx="42">
                  <c:v>0.1806665396648226</c:v>
                </c:pt>
                <c:pt idx="43">
                  <c:v>0.24859287158278848</c:v>
                </c:pt>
                <c:pt idx="44">
                  <c:v>0.28878965291179304</c:v>
                </c:pt>
                <c:pt idx="45">
                  <c:v>0.20275347478889635</c:v>
                </c:pt>
                <c:pt idx="46">
                  <c:v>0.23661273198876487</c:v>
                </c:pt>
                <c:pt idx="47">
                  <c:v>0.1957376574358474</c:v>
                </c:pt>
                <c:pt idx="48">
                  <c:v>0.20888631102627853</c:v>
                </c:pt>
                <c:pt idx="49">
                  <c:v>0.22643775352285775</c:v>
                </c:pt>
                <c:pt idx="50">
                  <c:v>0.24018643426873859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5EC-40F3-9964-E746469E1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546048"/>
        <c:axId val="82553088"/>
      </c:scatterChart>
      <c:valAx>
        <c:axId val="8254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cases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2553088"/>
        <c:crosses val="autoZero"/>
        <c:crossBetween val="midCat"/>
      </c:valAx>
      <c:valAx>
        <c:axId val="825530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Variance (SD/MEAN)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825460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295275</xdr:colOff>
      <xdr:row>114</xdr:row>
      <xdr:rowOff>100012</xdr:rowOff>
    </xdr:from>
    <xdr:to>
      <xdr:col>19</xdr:col>
      <xdr:colOff>600075</xdr:colOff>
      <xdr:row>129</xdr:row>
      <xdr:rowOff>133350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workbookViewId="0">
      <selection activeCell="B2" sqref="B2"/>
    </sheetView>
  </sheetViews>
  <sheetFormatPr defaultRowHeight="14.4" x14ac:dyDescent="0.3"/>
  <cols>
    <col min="2" max="2" width="23.6640625" style="1" customWidth="1"/>
    <col min="3" max="3" width="11.5546875" style="1" customWidth="1"/>
    <col min="4" max="4" width="13" customWidth="1"/>
    <col min="5" max="5" width="11.88671875" customWidth="1"/>
    <col min="6" max="6" width="13.33203125" customWidth="1"/>
    <col min="7" max="7" width="15.109375" customWidth="1"/>
    <col min="8" max="8" width="19.6640625" customWidth="1"/>
    <col min="9" max="9" width="13.88671875" customWidth="1"/>
    <col min="10" max="10" width="13.5546875" customWidth="1"/>
    <col min="11" max="11" width="19.5546875" customWidth="1"/>
    <col min="12" max="12" width="22.88671875" customWidth="1"/>
    <col min="13" max="13" width="19.5546875" customWidth="1"/>
  </cols>
  <sheetData>
    <row r="1" spans="2:14" ht="18" x14ac:dyDescent="0.35">
      <c r="B1" s="23" t="s">
        <v>159</v>
      </c>
    </row>
    <row r="2" spans="2:14" ht="18" x14ac:dyDescent="0.35">
      <c r="B2" s="22"/>
      <c r="K2" s="3" t="s">
        <v>20</v>
      </c>
    </row>
    <row r="3" spans="2:14" x14ac:dyDescent="0.3">
      <c r="B3" s="2" t="s">
        <v>156</v>
      </c>
      <c r="C3" s="2"/>
      <c r="K3" s="11" t="s">
        <v>152</v>
      </c>
    </row>
    <row r="4" spans="2:14" ht="18" x14ac:dyDescent="0.35">
      <c r="B4" s="2"/>
      <c r="C4" s="9" t="s">
        <v>51</v>
      </c>
      <c r="E4" s="3"/>
      <c r="I4" s="10" t="s">
        <v>52</v>
      </c>
      <c r="J4" s="10"/>
      <c r="K4" s="11" t="s">
        <v>153</v>
      </c>
    </row>
    <row r="5" spans="2:14" ht="47.25" customHeight="1" x14ac:dyDescent="0.3">
      <c r="B5" s="1" t="s">
        <v>0</v>
      </c>
      <c r="C5" s="7" t="s">
        <v>43</v>
      </c>
      <c r="D5" s="6" t="s">
        <v>41</v>
      </c>
      <c r="E5" s="6" t="s">
        <v>42</v>
      </c>
      <c r="F5" s="6" t="s">
        <v>40</v>
      </c>
      <c r="G5" s="6" t="s">
        <v>44</v>
      </c>
      <c r="I5" s="6" t="s">
        <v>146</v>
      </c>
      <c r="J5" s="6" t="s">
        <v>147</v>
      </c>
      <c r="K5" s="6" t="s">
        <v>55</v>
      </c>
      <c r="L5" s="6" t="s">
        <v>144</v>
      </c>
      <c r="M5" s="6" t="s">
        <v>145</v>
      </c>
      <c r="N5" s="6"/>
    </row>
    <row r="6" spans="2:14" x14ac:dyDescent="0.3">
      <c r="B6" s="1" t="s">
        <v>1</v>
      </c>
      <c r="C6" s="1" t="s">
        <v>21</v>
      </c>
      <c r="D6" s="11">
        <v>3216</v>
      </c>
      <c r="E6" s="11">
        <v>516</v>
      </c>
      <c r="F6" s="5">
        <f t="shared" ref="F6:F23" si="0">D6/E6</f>
        <v>6.2325581395348841</v>
      </c>
      <c r="G6" s="11">
        <v>326034</v>
      </c>
      <c r="I6">
        <f>L6/K6</f>
        <v>8023</v>
      </c>
      <c r="J6">
        <f>M6/K6</f>
        <v>8110</v>
      </c>
      <c r="K6" s="11">
        <v>1</v>
      </c>
      <c r="L6" s="11">
        <v>8023</v>
      </c>
      <c r="M6" s="11">
        <v>8110</v>
      </c>
    </row>
    <row r="7" spans="2:14" x14ac:dyDescent="0.3">
      <c r="B7" s="1" t="s">
        <v>2</v>
      </c>
      <c r="C7" s="1" t="s">
        <v>22</v>
      </c>
      <c r="D7" s="11">
        <v>3138</v>
      </c>
      <c r="E7" s="11">
        <v>474</v>
      </c>
      <c r="F7" s="5">
        <f t="shared" si="0"/>
        <v>6.6202531645569618</v>
      </c>
      <c r="G7" s="11">
        <v>328581</v>
      </c>
      <c r="I7">
        <f t="shared" ref="I7:I23" si="1">L7/K7</f>
        <v>6958</v>
      </c>
      <c r="J7">
        <f t="shared" ref="J7:J23" si="2">M7/K7</f>
        <v>7029</v>
      </c>
      <c r="K7" s="11">
        <v>1</v>
      </c>
      <c r="L7" s="11">
        <v>6958</v>
      </c>
      <c r="M7" s="11">
        <v>7029</v>
      </c>
    </row>
    <row r="8" spans="2:14" x14ac:dyDescent="0.3">
      <c r="B8" s="1" t="s">
        <v>3</v>
      </c>
      <c r="C8" s="1" t="s">
        <v>23</v>
      </c>
      <c r="D8" s="11">
        <v>4003</v>
      </c>
      <c r="E8" s="11">
        <v>552</v>
      </c>
      <c r="F8" s="5">
        <f t="shared" si="0"/>
        <v>7.2518115942028984</v>
      </c>
      <c r="G8" s="11">
        <v>343314</v>
      </c>
      <c r="I8">
        <f t="shared" si="1"/>
        <v>9823</v>
      </c>
      <c r="J8">
        <f t="shared" si="2"/>
        <v>9982</v>
      </c>
      <c r="K8" s="11">
        <v>1</v>
      </c>
      <c r="L8" s="11">
        <v>9823</v>
      </c>
      <c r="M8" s="11">
        <v>9982</v>
      </c>
    </row>
    <row r="9" spans="2:14" x14ac:dyDescent="0.3">
      <c r="B9" s="1" t="s">
        <v>4</v>
      </c>
      <c r="C9" s="1" t="s">
        <v>24</v>
      </c>
      <c r="D9" s="11">
        <v>5762</v>
      </c>
      <c r="E9" s="11">
        <v>835</v>
      </c>
      <c r="F9" s="5">
        <f t="shared" si="0"/>
        <v>6.9005988023952094</v>
      </c>
      <c r="G9" s="11">
        <v>353069</v>
      </c>
      <c r="I9">
        <f t="shared" si="1"/>
        <v>8056</v>
      </c>
      <c r="J9">
        <f t="shared" si="2"/>
        <v>8137</v>
      </c>
      <c r="K9" s="11">
        <v>1</v>
      </c>
      <c r="L9" s="11">
        <v>8056</v>
      </c>
      <c r="M9" s="11">
        <v>8137</v>
      </c>
    </row>
    <row r="10" spans="2:14" x14ac:dyDescent="0.3">
      <c r="B10" s="1" t="s">
        <v>5</v>
      </c>
      <c r="C10" s="1" t="s">
        <v>25</v>
      </c>
      <c r="D10" s="11">
        <v>4409</v>
      </c>
      <c r="E10" s="11">
        <v>807</v>
      </c>
      <c r="F10" s="5">
        <f t="shared" si="0"/>
        <v>5.4634448574969019</v>
      </c>
      <c r="G10" s="11">
        <v>329802</v>
      </c>
      <c r="I10">
        <f t="shared" si="1"/>
        <v>7112</v>
      </c>
      <c r="J10">
        <f t="shared" si="2"/>
        <v>7270</v>
      </c>
      <c r="K10" s="11">
        <v>1</v>
      </c>
      <c r="L10" s="11">
        <v>7112</v>
      </c>
      <c r="M10" s="11">
        <v>7270</v>
      </c>
    </row>
    <row r="11" spans="2:14" x14ac:dyDescent="0.3">
      <c r="B11" s="1" t="s">
        <v>6</v>
      </c>
      <c r="C11" s="1" t="s">
        <v>26</v>
      </c>
      <c r="D11" s="11">
        <v>3466</v>
      </c>
      <c r="E11" s="11">
        <v>652</v>
      </c>
      <c r="F11" s="5">
        <f t="shared" si="0"/>
        <v>5.3159509202453989</v>
      </c>
      <c r="G11" s="11">
        <v>309632</v>
      </c>
      <c r="I11">
        <f t="shared" si="1"/>
        <v>4878</v>
      </c>
      <c r="J11">
        <f t="shared" si="2"/>
        <v>4995</v>
      </c>
      <c r="K11" s="11">
        <v>1</v>
      </c>
      <c r="L11" s="11">
        <v>4878</v>
      </c>
      <c r="M11" s="11">
        <v>4995</v>
      </c>
    </row>
    <row r="12" spans="2:14" x14ac:dyDescent="0.3">
      <c r="B12" s="1" t="s">
        <v>7</v>
      </c>
      <c r="C12" s="1" t="s">
        <v>27</v>
      </c>
      <c r="D12" s="11">
        <v>3566</v>
      </c>
      <c r="E12" s="11">
        <v>596</v>
      </c>
      <c r="F12" s="5">
        <f t="shared" si="0"/>
        <v>5.9832214765100673</v>
      </c>
      <c r="G12" s="11">
        <v>347870</v>
      </c>
      <c r="I12">
        <f t="shared" si="1"/>
        <v>3789</v>
      </c>
      <c r="J12">
        <f t="shared" si="2"/>
        <v>3842</v>
      </c>
      <c r="K12" s="11">
        <v>1</v>
      </c>
      <c r="L12" s="11">
        <v>3789</v>
      </c>
      <c r="M12" s="11">
        <v>3842</v>
      </c>
    </row>
    <row r="13" spans="2:14" x14ac:dyDescent="0.3">
      <c r="B13" s="1" t="s">
        <v>8</v>
      </c>
      <c r="C13" s="1" t="s">
        <v>28</v>
      </c>
      <c r="D13" s="11">
        <v>3716</v>
      </c>
      <c r="E13" s="11">
        <v>610</v>
      </c>
      <c r="F13" s="5">
        <f t="shared" si="0"/>
        <v>6.0918032786885243</v>
      </c>
      <c r="G13" s="11">
        <v>389141</v>
      </c>
      <c r="I13">
        <f t="shared" si="1"/>
        <v>3744</v>
      </c>
      <c r="J13">
        <f t="shared" si="2"/>
        <v>3819</v>
      </c>
      <c r="K13" s="11">
        <v>1</v>
      </c>
      <c r="L13" s="11">
        <v>3744</v>
      </c>
      <c r="M13" s="11">
        <v>3819</v>
      </c>
    </row>
    <row r="14" spans="2:14" x14ac:dyDescent="0.3">
      <c r="B14" s="1" t="s">
        <v>9</v>
      </c>
      <c r="C14" s="1" t="s">
        <v>29</v>
      </c>
      <c r="D14" s="11">
        <v>4280</v>
      </c>
      <c r="E14" s="11">
        <v>628</v>
      </c>
      <c r="F14" s="5">
        <f t="shared" si="0"/>
        <v>6.8152866242038215</v>
      </c>
      <c r="G14" s="11">
        <v>409070</v>
      </c>
      <c r="I14">
        <f t="shared" si="1"/>
        <v>3465</v>
      </c>
      <c r="J14">
        <f t="shared" si="2"/>
        <v>3521</v>
      </c>
      <c r="K14" s="11">
        <v>1</v>
      </c>
      <c r="L14" s="11">
        <v>3465</v>
      </c>
      <c r="M14" s="11">
        <v>3521</v>
      </c>
    </row>
    <row r="15" spans="2:14" x14ac:dyDescent="0.3">
      <c r="B15" s="1" t="s">
        <v>10</v>
      </c>
      <c r="C15" s="1" t="s">
        <v>30</v>
      </c>
      <c r="D15" s="11">
        <v>4219</v>
      </c>
      <c r="E15" s="11">
        <v>693</v>
      </c>
      <c r="F15" s="5">
        <f t="shared" si="0"/>
        <v>6.0880230880230881</v>
      </c>
      <c r="G15" s="11">
        <v>404521</v>
      </c>
      <c r="I15">
        <f t="shared" si="1"/>
        <v>3435</v>
      </c>
      <c r="J15">
        <f t="shared" si="2"/>
        <v>3563</v>
      </c>
      <c r="K15" s="11">
        <v>1</v>
      </c>
      <c r="L15" s="11">
        <v>3435</v>
      </c>
      <c r="M15" s="11">
        <v>3563</v>
      </c>
    </row>
    <row r="16" spans="2:14" x14ac:dyDescent="0.3">
      <c r="B16" s="1" t="s">
        <v>11</v>
      </c>
      <c r="C16" s="1" t="s">
        <v>31</v>
      </c>
      <c r="D16" s="11">
        <v>4029</v>
      </c>
      <c r="E16" s="11">
        <v>566</v>
      </c>
      <c r="F16" s="5">
        <f t="shared" si="0"/>
        <v>7.1183745583038869</v>
      </c>
      <c r="G16" s="11">
        <v>365305</v>
      </c>
      <c r="I16">
        <f t="shared" si="1"/>
        <v>2965</v>
      </c>
      <c r="J16">
        <f t="shared" si="2"/>
        <v>3070</v>
      </c>
      <c r="K16" s="11">
        <v>1</v>
      </c>
      <c r="L16" s="11">
        <v>2965</v>
      </c>
      <c r="M16" s="11">
        <v>3070</v>
      </c>
    </row>
    <row r="17" spans="1:13" x14ac:dyDescent="0.3">
      <c r="B17" s="1" t="s">
        <v>12</v>
      </c>
      <c r="C17" s="1" t="s">
        <v>32</v>
      </c>
      <c r="D17" s="11">
        <v>4162</v>
      </c>
      <c r="E17" s="11">
        <v>623</v>
      </c>
      <c r="F17" s="5">
        <f t="shared" si="0"/>
        <v>6.6805778491171752</v>
      </c>
      <c r="G17" s="11">
        <v>349290</v>
      </c>
      <c r="I17">
        <f t="shared" si="1"/>
        <v>2766</v>
      </c>
      <c r="J17">
        <f t="shared" si="2"/>
        <v>2850</v>
      </c>
      <c r="K17" s="11">
        <v>1</v>
      </c>
      <c r="L17" s="11">
        <v>2766</v>
      </c>
      <c r="M17" s="11">
        <v>2850</v>
      </c>
    </row>
    <row r="18" spans="1:13" x14ac:dyDescent="0.3">
      <c r="B18" s="1" t="s">
        <v>13</v>
      </c>
      <c r="C18" s="1" t="s">
        <v>33</v>
      </c>
      <c r="D18" s="11">
        <v>4795</v>
      </c>
      <c r="E18" s="11">
        <v>694</v>
      </c>
      <c r="F18" s="5">
        <f t="shared" si="0"/>
        <v>6.9092219020172907</v>
      </c>
      <c r="G18" s="11">
        <v>369012</v>
      </c>
      <c r="I18">
        <f t="shared" si="1"/>
        <v>2778</v>
      </c>
      <c r="J18">
        <f t="shared" si="2"/>
        <v>2918</v>
      </c>
      <c r="K18" s="11">
        <v>1</v>
      </c>
      <c r="L18" s="11">
        <v>2778</v>
      </c>
      <c r="M18" s="11">
        <v>2918</v>
      </c>
    </row>
    <row r="19" spans="1:13" x14ac:dyDescent="0.3">
      <c r="B19" s="1" t="s">
        <v>14</v>
      </c>
      <c r="C19" s="1" t="s">
        <v>34</v>
      </c>
      <c r="D19" s="11">
        <v>4276</v>
      </c>
      <c r="E19" s="11">
        <v>609</v>
      </c>
      <c r="F19" s="5">
        <f t="shared" si="0"/>
        <v>7.0213464696223316</v>
      </c>
      <c r="G19" s="11">
        <v>309047</v>
      </c>
      <c r="I19">
        <f t="shared" si="1"/>
        <v>2356</v>
      </c>
      <c r="J19">
        <f t="shared" si="2"/>
        <v>2458</v>
      </c>
      <c r="K19" s="11">
        <v>1</v>
      </c>
      <c r="L19" s="11">
        <v>2356</v>
      </c>
      <c r="M19" s="11">
        <v>2458</v>
      </c>
    </row>
    <row r="20" spans="1:13" x14ac:dyDescent="0.3">
      <c r="B20" s="1" t="s">
        <v>15</v>
      </c>
      <c r="C20" s="1" t="s">
        <v>35</v>
      </c>
      <c r="D20" s="11">
        <v>3982</v>
      </c>
      <c r="E20" s="11">
        <v>613</v>
      </c>
      <c r="F20" s="5">
        <f t="shared" si="0"/>
        <v>6.495921696574225</v>
      </c>
      <c r="G20" s="11">
        <v>220491</v>
      </c>
      <c r="I20">
        <f t="shared" si="1"/>
        <v>1888</v>
      </c>
      <c r="J20">
        <f t="shared" si="2"/>
        <v>1929</v>
      </c>
      <c r="K20" s="11">
        <v>1</v>
      </c>
      <c r="L20" s="11">
        <v>1888</v>
      </c>
      <c r="M20" s="11">
        <v>1929</v>
      </c>
    </row>
    <row r="21" spans="1:13" x14ac:dyDescent="0.3">
      <c r="B21" s="1" t="s">
        <v>16</v>
      </c>
      <c r="C21" s="1" t="s">
        <v>36</v>
      </c>
      <c r="D21" s="11">
        <v>4277</v>
      </c>
      <c r="E21" s="11">
        <v>612</v>
      </c>
      <c r="F21" s="5">
        <f t="shared" si="0"/>
        <v>6.988562091503268</v>
      </c>
      <c r="G21" s="11">
        <v>161422</v>
      </c>
      <c r="I21">
        <f t="shared" si="1"/>
        <v>1623</v>
      </c>
      <c r="J21">
        <f t="shared" si="2"/>
        <v>1651</v>
      </c>
      <c r="K21" s="11">
        <v>1</v>
      </c>
      <c r="L21" s="11">
        <v>1623</v>
      </c>
      <c r="M21" s="11">
        <v>1651</v>
      </c>
    </row>
    <row r="22" spans="1:13" x14ac:dyDescent="0.3">
      <c r="B22" s="1" t="s">
        <v>17</v>
      </c>
      <c r="C22" s="1" t="s">
        <v>37</v>
      </c>
      <c r="D22" s="11">
        <v>4903</v>
      </c>
      <c r="E22" s="11">
        <v>651</v>
      </c>
      <c r="F22" s="5">
        <f t="shared" si="0"/>
        <v>7.5314900153609834</v>
      </c>
      <c r="G22" s="11">
        <v>117410</v>
      </c>
      <c r="I22">
        <f t="shared" si="1"/>
        <v>1642</v>
      </c>
      <c r="J22">
        <f t="shared" si="2"/>
        <v>1657</v>
      </c>
      <c r="K22" s="11">
        <v>1</v>
      </c>
      <c r="L22" s="11">
        <v>1642</v>
      </c>
      <c r="M22" s="11">
        <v>1657</v>
      </c>
    </row>
    <row r="23" spans="1:13" x14ac:dyDescent="0.3">
      <c r="B23" s="1" t="s">
        <v>18</v>
      </c>
      <c r="C23" s="1" t="s">
        <v>38</v>
      </c>
      <c r="D23" s="11">
        <v>7417</v>
      </c>
      <c r="E23" s="11">
        <v>875</v>
      </c>
      <c r="F23" s="5">
        <f t="shared" si="0"/>
        <v>8.4765714285714289</v>
      </c>
      <c r="G23" s="11">
        <v>110808</v>
      </c>
      <c r="I23">
        <f t="shared" si="1"/>
        <v>2374</v>
      </c>
      <c r="J23">
        <f t="shared" si="2"/>
        <v>2379</v>
      </c>
      <c r="K23" s="11">
        <v>1</v>
      </c>
      <c r="L23" s="11">
        <v>2374</v>
      </c>
      <c r="M23" s="11">
        <v>2379</v>
      </c>
    </row>
    <row r="25" spans="1:13" x14ac:dyDescent="0.3">
      <c r="A25" t="s">
        <v>39</v>
      </c>
      <c r="D25">
        <f>SUM(D6:D23)</f>
        <v>77616</v>
      </c>
      <c r="E25">
        <f t="shared" ref="E25:J25" si="3">SUM(E6:E23)</f>
        <v>11606</v>
      </c>
      <c r="F25" s="5">
        <f>D25/E25</f>
        <v>6.6875753920386005</v>
      </c>
      <c r="G25">
        <f t="shared" si="3"/>
        <v>5543819</v>
      </c>
      <c r="I25">
        <f t="shared" si="3"/>
        <v>77675</v>
      </c>
      <c r="J25">
        <f t="shared" si="3"/>
        <v>79180</v>
      </c>
      <c r="L25">
        <f>SUM(L6:L23)</f>
        <v>77675</v>
      </c>
      <c r="M25">
        <f>SUM(M6:M23)</f>
        <v>79180</v>
      </c>
    </row>
    <row r="26" spans="1:13" x14ac:dyDescent="0.3">
      <c r="K26" t="s">
        <v>148</v>
      </c>
      <c r="L26" s="17">
        <v>3</v>
      </c>
    </row>
    <row r="27" spans="1:13" x14ac:dyDescent="0.3">
      <c r="L27" s="17"/>
    </row>
    <row r="28" spans="1:13" x14ac:dyDescent="0.3">
      <c r="C28" s="26" t="s">
        <v>149</v>
      </c>
      <c r="I28" s="26" t="s">
        <v>150</v>
      </c>
    </row>
    <row r="29" spans="1:13" ht="32.25" customHeight="1" x14ac:dyDescent="0.3">
      <c r="C29" s="7" t="s">
        <v>50</v>
      </c>
      <c r="D29" s="6" t="s">
        <v>96</v>
      </c>
      <c r="F29" t="s">
        <v>60</v>
      </c>
      <c r="G29" s="6" t="s">
        <v>151</v>
      </c>
      <c r="I29" s="7" t="s">
        <v>50</v>
      </c>
      <c r="J29" s="6" t="s">
        <v>96</v>
      </c>
      <c r="K29" s="6" t="s">
        <v>151</v>
      </c>
    </row>
    <row r="30" spans="1:13" x14ac:dyDescent="0.3">
      <c r="B30" s="1" t="s">
        <v>1</v>
      </c>
      <c r="C30" s="12">
        <f t="shared" ref="C30:C47" si="4">I6*F6</f>
        <v>50003.813953488374</v>
      </c>
      <c r="D30" s="12">
        <f t="shared" ref="D30:D47" si="5">C30/G6*100000</f>
        <v>15336.99367350901</v>
      </c>
      <c r="F30">
        <v>8</v>
      </c>
      <c r="G30" s="28">
        <f t="shared" ref="G30:G47" si="6">D30*F30</f>
        <v>122695.94938807208</v>
      </c>
      <c r="I30" s="12">
        <f>J6*F6</f>
        <v>50546.046511627908</v>
      </c>
      <c r="J30" s="12">
        <f>I30/G6*100000</f>
        <v>15503.305333685415</v>
      </c>
      <c r="K30" s="28">
        <f>J30*F30</f>
        <v>124026.44266948332</v>
      </c>
    </row>
    <row r="31" spans="1:13" x14ac:dyDescent="0.3">
      <c r="B31" s="1" t="s">
        <v>2</v>
      </c>
      <c r="C31" s="12">
        <f t="shared" si="4"/>
        <v>46063.721518987339</v>
      </c>
      <c r="D31" s="12">
        <f t="shared" si="5"/>
        <v>14018.985126646805</v>
      </c>
      <c r="F31">
        <v>7</v>
      </c>
      <c r="G31" s="28">
        <f t="shared" si="6"/>
        <v>98132.895886527636</v>
      </c>
      <c r="I31" s="12">
        <f t="shared" ref="I31:I47" si="7">J7*F7</f>
        <v>46533.759493670885</v>
      </c>
      <c r="J31" s="12">
        <f t="shared" ref="J31:J47" si="8">I31/G7*100000</f>
        <v>14162.03599528606</v>
      </c>
      <c r="K31" s="28">
        <f t="shared" ref="K31:K47" si="9">J31*F31</f>
        <v>99134.251967002419</v>
      </c>
    </row>
    <row r="32" spans="1:13" x14ac:dyDescent="0.3">
      <c r="B32" s="1" t="s">
        <v>3</v>
      </c>
      <c r="C32" s="12">
        <f t="shared" si="4"/>
        <v>71234.545289855072</v>
      </c>
      <c r="D32" s="12">
        <f t="shared" si="5"/>
        <v>20749.094208175338</v>
      </c>
      <c r="F32">
        <v>7</v>
      </c>
      <c r="G32" s="28">
        <f t="shared" si="6"/>
        <v>145243.65945722736</v>
      </c>
      <c r="I32" s="12">
        <f t="shared" si="7"/>
        <v>72387.583333333328</v>
      </c>
      <c r="J32" s="12">
        <f t="shared" si="8"/>
        <v>21084.949443755082</v>
      </c>
      <c r="K32" s="28">
        <f t="shared" si="9"/>
        <v>147594.64610628557</v>
      </c>
    </row>
    <row r="33" spans="2:11" x14ac:dyDescent="0.3">
      <c r="B33" s="1" t="s">
        <v>4</v>
      </c>
      <c r="C33" s="12">
        <f t="shared" si="4"/>
        <v>55591.22395209581</v>
      </c>
      <c r="D33" s="12">
        <f t="shared" si="5"/>
        <v>15745.144419956387</v>
      </c>
      <c r="F33">
        <v>7</v>
      </c>
      <c r="G33" s="28">
        <f t="shared" si="6"/>
        <v>110216.01093969471</v>
      </c>
      <c r="I33" s="12">
        <f t="shared" si="7"/>
        <v>56150.172455089822</v>
      </c>
      <c r="J33" s="12">
        <f t="shared" si="8"/>
        <v>15903.455827356642</v>
      </c>
      <c r="K33" s="28">
        <f t="shared" si="9"/>
        <v>111324.1907914965</v>
      </c>
    </row>
    <row r="34" spans="2:11" x14ac:dyDescent="0.3">
      <c r="B34" s="1" t="s">
        <v>5</v>
      </c>
      <c r="C34" s="12">
        <f t="shared" si="4"/>
        <v>38856.019826517964</v>
      </c>
      <c r="D34" s="12">
        <f t="shared" si="5"/>
        <v>11781.620434842107</v>
      </c>
      <c r="F34">
        <v>7</v>
      </c>
      <c r="G34" s="28">
        <f t="shared" si="6"/>
        <v>82471.343043894754</v>
      </c>
      <c r="I34" s="12">
        <f t="shared" si="7"/>
        <v>39719.244114002475</v>
      </c>
      <c r="J34" s="12">
        <f t="shared" si="8"/>
        <v>12043.360596358565</v>
      </c>
      <c r="K34" s="28">
        <f t="shared" si="9"/>
        <v>84303.524174509948</v>
      </c>
    </row>
    <row r="35" spans="2:11" x14ac:dyDescent="0.3">
      <c r="B35" s="1" t="s">
        <v>6</v>
      </c>
      <c r="C35" s="12">
        <f t="shared" si="4"/>
        <v>25931.208588957055</v>
      </c>
      <c r="D35" s="12">
        <f t="shared" si="5"/>
        <v>8374.8477511875572</v>
      </c>
      <c r="F35">
        <v>7</v>
      </c>
      <c r="G35" s="28">
        <f t="shared" si="6"/>
        <v>58623.934258312904</v>
      </c>
      <c r="I35" s="12">
        <f t="shared" si="7"/>
        <v>26553.174846625767</v>
      </c>
      <c r="J35" s="12">
        <f t="shared" si="8"/>
        <v>8575.7204832271109</v>
      </c>
      <c r="K35" s="28">
        <f t="shared" si="9"/>
        <v>60030.043382589778</v>
      </c>
    </row>
    <row r="36" spans="2:11" x14ac:dyDescent="0.3">
      <c r="B36" s="1" t="s">
        <v>7</v>
      </c>
      <c r="C36" s="12">
        <f t="shared" si="4"/>
        <v>22670.426174496646</v>
      </c>
      <c r="D36" s="12">
        <f t="shared" si="5"/>
        <v>6516.9247634164039</v>
      </c>
      <c r="F36">
        <v>7</v>
      </c>
      <c r="G36" s="28">
        <f t="shared" si="6"/>
        <v>45618.473343914826</v>
      </c>
      <c r="I36" s="12">
        <f t="shared" si="7"/>
        <v>22987.536912751679</v>
      </c>
      <c r="J36" s="12">
        <f t="shared" si="8"/>
        <v>6608.0825919888684</v>
      </c>
      <c r="K36" s="28">
        <f t="shared" si="9"/>
        <v>46256.578143922081</v>
      </c>
    </row>
    <row r="37" spans="2:11" x14ac:dyDescent="0.3">
      <c r="B37" s="1" t="s">
        <v>8</v>
      </c>
      <c r="C37" s="12">
        <f t="shared" si="4"/>
        <v>22807.711475409837</v>
      </c>
      <c r="D37" s="12">
        <f t="shared" si="5"/>
        <v>5861.040464872588</v>
      </c>
      <c r="F37">
        <v>7</v>
      </c>
      <c r="G37" s="28">
        <f t="shared" si="6"/>
        <v>41027.283254108115</v>
      </c>
      <c r="I37" s="12">
        <f t="shared" si="7"/>
        <v>23264.596721311475</v>
      </c>
      <c r="J37" s="12">
        <f t="shared" si="8"/>
        <v>5978.4491280310931</v>
      </c>
      <c r="K37" s="28">
        <f t="shared" si="9"/>
        <v>41849.143896217654</v>
      </c>
    </row>
    <row r="38" spans="2:11" x14ac:dyDescent="0.3">
      <c r="B38" s="1" t="s">
        <v>9</v>
      </c>
      <c r="C38" s="12">
        <f t="shared" si="4"/>
        <v>23614.96815286624</v>
      </c>
      <c r="D38" s="12">
        <f t="shared" si="5"/>
        <v>5772.8428271118</v>
      </c>
      <c r="F38">
        <v>7</v>
      </c>
      <c r="G38" s="28">
        <f t="shared" si="6"/>
        <v>40409.899789782598</v>
      </c>
      <c r="I38" s="12">
        <f t="shared" si="7"/>
        <v>23996.624203821655</v>
      </c>
      <c r="J38" s="12">
        <f t="shared" si="8"/>
        <v>5866.1412970449201</v>
      </c>
      <c r="K38" s="28">
        <f t="shared" si="9"/>
        <v>41062.989079314444</v>
      </c>
    </row>
    <row r="39" spans="2:11" x14ac:dyDescent="0.3">
      <c r="B39" s="1" t="s">
        <v>10</v>
      </c>
      <c r="C39" s="12">
        <f t="shared" si="4"/>
        <v>20912.359307359307</v>
      </c>
      <c r="D39" s="12">
        <f t="shared" si="5"/>
        <v>5169.65974754322</v>
      </c>
      <c r="F39">
        <v>7</v>
      </c>
      <c r="G39" s="28">
        <f t="shared" si="6"/>
        <v>36187.618232802539</v>
      </c>
      <c r="I39" s="12">
        <f t="shared" si="7"/>
        <v>21691.626262626261</v>
      </c>
      <c r="J39" s="12">
        <f t="shared" si="8"/>
        <v>5362.2991791838404</v>
      </c>
      <c r="K39" s="28">
        <f t="shared" si="9"/>
        <v>37536.09425428688</v>
      </c>
    </row>
    <row r="40" spans="2:11" x14ac:dyDescent="0.3">
      <c r="B40" s="1" t="s">
        <v>11</v>
      </c>
      <c r="C40" s="12">
        <f t="shared" si="4"/>
        <v>21105.980565371025</v>
      </c>
      <c r="D40" s="12">
        <f t="shared" si="5"/>
        <v>5777.6325441401086</v>
      </c>
      <c r="F40">
        <v>7</v>
      </c>
      <c r="G40" s="28">
        <f t="shared" si="6"/>
        <v>40443.427808980763</v>
      </c>
      <c r="I40" s="12">
        <f t="shared" si="7"/>
        <v>21853.409893992932</v>
      </c>
      <c r="J40" s="12">
        <f t="shared" si="8"/>
        <v>5982.2367320438898</v>
      </c>
      <c r="K40" s="28">
        <f t="shared" si="9"/>
        <v>41875.657124307225</v>
      </c>
    </row>
    <row r="41" spans="2:11" x14ac:dyDescent="0.3">
      <c r="B41" s="1" t="s">
        <v>12</v>
      </c>
      <c r="C41" s="12">
        <f t="shared" si="4"/>
        <v>18478.478330658108</v>
      </c>
      <c r="D41" s="12">
        <f t="shared" si="5"/>
        <v>5290.2969826385261</v>
      </c>
      <c r="F41">
        <v>6</v>
      </c>
      <c r="G41" s="28">
        <f t="shared" si="6"/>
        <v>31741.781895831155</v>
      </c>
      <c r="I41" s="12">
        <f t="shared" si="7"/>
        <v>19039.64686998395</v>
      </c>
      <c r="J41" s="12">
        <f t="shared" si="8"/>
        <v>5450.9567608531452</v>
      </c>
      <c r="K41" s="28">
        <f t="shared" si="9"/>
        <v>32705.740565118871</v>
      </c>
    </row>
    <row r="42" spans="2:11" x14ac:dyDescent="0.3">
      <c r="B42" s="1" t="s">
        <v>13</v>
      </c>
      <c r="C42" s="12">
        <f t="shared" si="4"/>
        <v>19193.818443804033</v>
      </c>
      <c r="D42" s="12">
        <f t="shared" si="5"/>
        <v>5201.4076625703319</v>
      </c>
      <c r="F42">
        <v>5</v>
      </c>
      <c r="G42" s="28">
        <f t="shared" si="6"/>
        <v>26007.038312851659</v>
      </c>
      <c r="I42" s="12">
        <f t="shared" si="7"/>
        <v>20161.109510086455</v>
      </c>
      <c r="J42" s="12">
        <f t="shared" si="8"/>
        <v>5463.5376383658131</v>
      </c>
      <c r="K42" s="28">
        <f t="shared" si="9"/>
        <v>27317.688191829067</v>
      </c>
    </row>
    <row r="43" spans="2:11" x14ac:dyDescent="0.3">
      <c r="B43" s="1" t="s">
        <v>14</v>
      </c>
      <c r="C43" s="12">
        <f t="shared" si="4"/>
        <v>16542.292282430211</v>
      </c>
      <c r="D43" s="12">
        <f t="shared" si="5"/>
        <v>5352.678486583015</v>
      </c>
      <c r="F43">
        <v>4</v>
      </c>
      <c r="G43" s="28">
        <f t="shared" si="6"/>
        <v>21410.71394633206</v>
      </c>
      <c r="I43" s="12">
        <f t="shared" si="7"/>
        <v>17258.46962233169</v>
      </c>
      <c r="J43" s="12">
        <f t="shared" si="8"/>
        <v>5584.4158404164064</v>
      </c>
      <c r="K43" s="28">
        <f t="shared" si="9"/>
        <v>22337.663361665625</v>
      </c>
    </row>
    <row r="44" spans="2:11" x14ac:dyDescent="0.3">
      <c r="B44" s="1" t="s">
        <v>15</v>
      </c>
      <c r="C44" s="12">
        <f t="shared" si="4"/>
        <v>12264.300163132137</v>
      </c>
      <c r="D44" s="12">
        <f t="shared" si="5"/>
        <v>5562.2679216531005</v>
      </c>
      <c r="F44">
        <v>3</v>
      </c>
      <c r="G44" s="28">
        <f t="shared" si="6"/>
        <v>16686.803764959302</v>
      </c>
      <c r="I44" s="12">
        <f t="shared" si="7"/>
        <v>12530.63295269168</v>
      </c>
      <c r="J44" s="12">
        <f t="shared" si="8"/>
        <v>5683.0586974940843</v>
      </c>
      <c r="K44" s="28">
        <f t="shared" si="9"/>
        <v>17049.176092482252</v>
      </c>
    </row>
    <row r="45" spans="2:11" x14ac:dyDescent="0.3">
      <c r="B45" s="1" t="s">
        <v>16</v>
      </c>
      <c r="C45" s="12">
        <f t="shared" si="4"/>
        <v>11342.436274509804</v>
      </c>
      <c r="D45" s="12">
        <f t="shared" si="5"/>
        <v>7026.573995186408</v>
      </c>
      <c r="F45">
        <v>2</v>
      </c>
      <c r="G45" s="28">
        <f t="shared" si="6"/>
        <v>14053.147990372816</v>
      </c>
      <c r="I45" s="12">
        <f t="shared" si="7"/>
        <v>11538.116013071896</v>
      </c>
      <c r="J45" s="12">
        <f t="shared" si="8"/>
        <v>7147.7964670688607</v>
      </c>
      <c r="K45" s="28">
        <f t="shared" si="9"/>
        <v>14295.592934137721</v>
      </c>
    </row>
    <row r="46" spans="2:11" x14ac:dyDescent="0.3">
      <c r="B46" s="1" t="s">
        <v>17</v>
      </c>
      <c r="C46" s="12">
        <f t="shared" si="4"/>
        <v>12366.706605222735</v>
      </c>
      <c r="D46" s="12">
        <f t="shared" si="5"/>
        <v>10532.924457220624</v>
      </c>
      <c r="F46">
        <v>1</v>
      </c>
      <c r="G46" s="28">
        <f t="shared" si="6"/>
        <v>10532.924457220624</v>
      </c>
      <c r="I46" s="12">
        <f t="shared" si="7"/>
        <v>12479.67895545315</v>
      </c>
      <c r="J46" s="12">
        <f t="shared" si="8"/>
        <v>10629.144838985734</v>
      </c>
      <c r="K46" s="28">
        <f t="shared" si="9"/>
        <v>10629.144838985734</v>
      </c>
    </row>
    <row r="47" spans="2:11" x14ac:dyDescent="0.3">
      <c r="B47" s="1" t="s">
        <v>18</v>
      </c>
      <c r="C47" s="12">
        <f t="shared" si="4"/>
        <v>20123.380571428574</v>
      </c>
      <c r="D47" s="12">
        <f t="shared" si="5"/>
        <v>18160.584589044629</v>
      </c>
      <c r="F47">
        <v>1</v>
      </c>
      <c r="G47" s="28">
        <f t="shared" si="6"/>
        <v>18160.584589044629</v>
      </c>
      <c r="I47" s="12">
        <f t="shared" si="7"/>
        <v>20165.76342857143</v>
      </c>
      <c r="J47" s="12">
        <f t="shared" si="8"/>
        <v>18198.833503511869</v>
      </c>
      <c r="K47" s="28">
        <f t="shared" si="9"/>
        <v>18198.833503511869</v>
      </c>
    </row>
    <row r="48" spans="2:11" x14ac:dyDescent="0.3">
      <c r="C48" s="2"/>
      <c r="D48" s="3"/>
      <c r="I48" s="12"/>
      <c r="J48" s="12"/>
      <c r="K48" s="19"/>
    </row>
    <row r="49" spans="2:11" x14ac:dyDescent="0.3">
      <c r="B49" s="1" t="s">
        <v>39</v>
      </c>
      <c r="C49" s="12">
        <f>SUM(C30:C47)</f>
        <v>509103.39147659036</v>
      </c>
      <c r="D49" s="12">
        <f>C49/G25*100000</f>
        <v>9183.2614209913845</v>
      </c>
      <c r="F49" s="8">
        <f>SUM(F30:F47)</f>
        <v>100</v>
      </c>
      <c r="G49" s="12">
        <f>SUM(G30:G47)/100</f>
        <v>9596.6349035993062</v>
      </c>
      <c r="I49" s="12">
        <f>SUM(I30:I47)</f>
        <v>518857.19210104446</v>
      </c>
      <c r="J49" s="12">
        <f>I49/G25*100000</f>
        <v>9359.2015197654273</v>
      </c>
      <c r="K49" s="12">
        <f>SUM(K30:K47)/100</f>
        <v>9775.274010771469</v>
      </c>
    </row>
    <row r="50" spans="2:11" x14ac:dyDescent="0.3">
      <c r="B50" s="1" t="s">
        <v>83</v>
      </c>
      <c r="C50" s="8">
        <f>C49*(1-C55*1.96/SQRT(L26))</f>
        <v>469028.83387875825</v>
      </c>
      <c r="D50" s="8">
        <f>D49*(1-C55*1.96/SQRT(L26))</f>
        <v>8460.392265309496</v>
      </c>
      <c r="G50" s="8">
        <f>G49*(1-C55*1.96/SQRT(L26))</f>
        <v>8841.2266611316445</v>
      </c>
      <c r="I50" s="8">
        <f>I49*(1-C55*1.96/SQRT(L26))</f>
        <v>478014.85481156904</v>
      </c>
      <c r="J50" s="8">
        <f>J49*(1-C55*1.96/SQRT(L26))</f>
        <v>8622.4830718962694</v>
      </c>
      <c r="K50" s="8">
        <f>K49*(1-C55*1.96/SQRT(L26))</f>
        <v>9005.8040211038278</v>
      </c>
    </row>
    <row r="51" spans="2:11" x14ac:dyDescent="0.3">
      <c r="B51" s="1" t="s">
        <v>84</v>
      </c>
      <c r="C51" s="8">
        <f>C49*(1+C55*1.96/SQRT(L26))</f>
        <v>549177.94907442247</v>
      </c>
      <c r="D51" s="8">
        <f>D49*(1+C55*1.96/SQRT(L26))</f>
        <v>9906.130576673273</v>
      </c>
      <c r="G51" s="8">
        <f>G49*(1+C55*1.96/SQRT(L26))</f>
        <v>10352.043146066968</v>
      </c>
      <c r="I51" s="8">
        <f>I49*(1+C55*1.96/SQRT(L26))</f>
        <v>559699.52939051995</v>
      </c>
      <c r="J51" s="8">
        <f>J49*(1+C55*1.96/SQRT(L26))</f>
        <v>10095.919967634585</v>
      </c>
      <c r="K51" s="8">
        <f>K49*(1+C55*1.96/SQRT(L26))</f>
        <v>10544.74400043911</v>
      </c>
    </row>
    <row r="52" spans="2:11" x14ac:dyDescent="0.3">
      <c r="B52" s="18" t="s">
        <v>85</v>
      </c>
    </row>
    <row r="54" spans="2:11" x14ac:dyDescent="0.3">
      <c r="C54" s="8"/>
    </row>
    <row r="55" spans="2:11" x14ac:dyDescent="0.3">
      <c r="B55" s="16" t="s">
        <v>97</v>
      </c>
      <c r="C55" s="27">
        <f>1/('CI estimation'!D113+'CI estimation'!D114*LN(L25))</f>
        <v>6.9561237975261092E-2</v>
      </c>
      <c r="I55" s="27">
        <f>1/('CI estimation'!D113+'CI estimation'!D114*LN(M25))</f>
        <v>6.9491506941298228E-2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8"/>
  <sheetViews>
    <sheetView topLeftCell="A22" workbookViewId="0">
      <selection activeCell="C29" sqref="C29"/>
    </sheetView>
  </sheetViews>
  <sheetFormatPr defaultRowHeight="14.4" x14ac:dyDescent="0.3"/>
  <cols>
    <col min="2" max="2" width="7.33203125" style="1" customWidth="1"/>
    <col min="3" max="3" width="11.5546875" style="1" customWidth="1"/>
    <col min="4" max="4" width="13" customWidth="1"/>
    <col min="5" max="5" width="11.88671875" customWidth="1"/>
    <col min="6" max="6" width="13.33203125" customWidth="1"/>
    <col min="7" max="7" width="13.6640625" customWidth="1"/>
    <col min="8" max="8" width="19.6640625" customWidth="1"/>
    <col min="11" max="11" width="15.88671875" customWidth="1"/>
    <col min="12" max="12" width="26.6640625" customWidth="1"/>
  </cols>
  <sheetData>
    <row r="1" spans="2:14" ht="18" x14ac:dyDescent="0.35">
      <c r="B1" s="23" t="s">
        <v>157</v>
      </c>
    </row>
    <row r="3" spans="2:14" x14ac:dyDescent="0.3">
      <c r="B3" s="2" t="s">
        <v>19</v>
      </c>
      <c r="C3" s="2"/>
      <c r="K3" s="3" t="s">
        <v>20</v>
      </c>
    </row>
    <row r="4" spans="2:14" ht="18" x14ac:dyDescent="0.35">
      <c r="B4" s="2"/>
      <c r="C4" s="9" t="s">
        <v>51</v>
      </c>
      <c r="E4" s="3"/>
      <c r="I4" s="10" t="s">
        <v>52</v>
      </c>
      <c r="J4" s="10"/>
      <c r="L4" s="11" t="s">
        <v>53</v>
      </c>
    </row>
    <row r="5" spans="2:14" ht="43.2" x14ac:dyDescent="0.3">
      <c r="B5" s="1" t="s">
        <v>0</v>
      </c>
      <c r="C5" s="7" t="s">
        <v>43</v>
      </c>
      <c r="D5" s="6" t="s">
        <v>44</v>
      </c>
      <c r="E5" s="6" t="s">
        <v>54</v>
      </c>
      <c r="F5" s="6" t="s">
        <v>56</v>
      </c>
      <c r="G5" s="6"/>
      <c r="I5" s="6" t="s">
        <v>48</v>
      </c>
      <c r="J5" s="6" t="s">
        <v>57</v>
      </c>
      <c r="K5" s="6" t="s">
        <v>45</v>
      </c>
      <c r="L5" s="6" t="s">
        <v>46</v>
      </c>
      <c r="M5" s="6" t="s">
        <v>47</v>
      </c>
      <c r="N5" s="6" t="s">
        <v>49</v>
      </c>
    </row>
    <row r="6" spans="2:14" x14ac:dyDescent="0.3">
      <c r="B6" s="1" t="s">
        <v>1</v>
      </c>
      <c r="C6" s="1" t="s">
        <v>21</v>
      </c>
      <c r="D6" s="11">
        <v>326932</v>
      </c>
      <c r="E6" s="17">
        <v>32501.45149834334</v>
      </c>
      <c r="F6" s="5">
        <f>D6/E6</f>
        <v>10.058996904081786</v>
      </c>
      <c r="I6">
        <f>SUM(K6:IW6)/J6</f>
        <v>4978</v>
      </c>
      <c r="J6" s="11">
        <v>1</v>
      </c>
      <c r="K6" s="11">
        <v>2164</v>
      </c>
      <c r="L6" s="11">
        <v>1444</v>
      </c>
      <c r="M6" s="11">
        <v>1370</v>
      </c>
    </row>
    <row r="7" spans="2:14" x14ac:dyDescent="0.3">
      <c r="B7" s="1" t="s">
        <v>2</v>
      </c>
      <c r="C7" s="1" t="s">
        <v>22</v>
      </c>
      <c r="D7" s="11">
        <v>331075</v>
      </c>
      <c r="E7" s="17">
        <v>33882.122283904588</v>
      </c>
      <c r="F7" s="5">
        <f t="shared" ref="F7:F25" si="0">D7/E7</f>
        <v>9.7713772834494002</v>
      </c>
      <c r="I7">
        <f t="shared" ref="I7:I23" si="1">SUM(K7:IW7)/J7</f>
        <v>4609</v>
      </c>
      <c r="J7" s="11">
        <v>1</v>
      </c>
      <c r="K7" s="11">
        <v>1734</v>
      </c>
      <c r="L7" s="11">
        <v>1485</v>
      </c>
      <c r="M7" s="11">
        <v>1390</v>
      </c>
    </row>
    <row r="8" spans="2:14" x14ac:dyDescent="0.3">
      <c r="B8" s="1" t="s">
        <v>3</v>
      </c>
      <c r="C8" s="1" t="s">
        <v>23</v>
      </c>
      <c r="D8" s="11">
        <v>350079</v>
      </c>
      <c r="E8" s="17">
        <v>36459.192106737348</v>
      </c>
      <c r="F8" s="5">
        <f t="shared" si="0"/>
        <v>9.601940684124715</v>
      </c>
      <c r="I8">
        <f t="shared" si="1"/>
        <v>7027</v>
      </c>
      <c r="J8" s="11">
        <v>1</v>
      </c>
      <c r="K8" s="11">
        <v>2464</v>
      </c>
      <c r="L8" s="11">
        <v>2411</v>
      </c>
      <c r="M8" s="11">
        <v>2152</v>
      </c>
    </row>
    <row r="9" spans="2:14" x14ac:dyDescent="0.3">
      <c r="B9" s="1" t="s">
        <v>4</v>
      </c>
      <c r="C9" s="1" t="s">
        <v>24</v>
      </c>
      <c r="D9" s="11">
        <v>342927</v>
      </c>
      <c r="E9" s="17">
        <v>36159.935718142362</v>
      </c>
      <c r="F9" s="5">
        <f t="shared" si="0"/>
        <v>9.483617522802863</v>
      </c>
      <c r="I9">
        <f t="shared" si="1"/>
        <v>5262</v>
      </c>
      <c r="J9" s="11">
        <v>1</v>
      </c>
      <c r="K9" s="11">
        <v>1776</v>
      </c>
      <c r="L9" s="11">
        <v>1907</v>
      </c>
      <c r="M9" s="11">
        <v>1579</v>
      </c>
    </row>
    <row r="10" spans="2:14" x14ac:dyDescent="0.3">
      <c r="B10" s="1" t="s">
        <v>5</v>
      </c>
      <c r="C10" s="1" t="s">
        <v>25</v>
      </c>
      <c r="D10" s="11">
        <v>315695</v>
      </c>
      <c r="E10" s="17">
        <v>29219.560884640741</v>
      </c>
      <c r="F10" s="5">
        <f t="shared" si="0"/>
        <v>10.80423491805262</v>
      </c>
      <c r="I10">
        <f t="shared" si="1"/>
        <v>3353</v>
      </c>
      <c r="J10" s="11">
        <v>1</v>
      </c>
      <c r="K10" s="11">
        <v>1192</v>
      </c>
      <c r="L10" s="11">
        <v>1230</v>
      </c>
      <c r="M10" s="11">
        <v>931</v>
      </c>
    </row>
    <row r="11" spans="2:14" x14ac:dyDescent="0.3">
      <c r="B11" s="1" t="s">
        <v>6</v>
      </c>
      <c r="C11" s="1" t="s">
        <v>26</v>
      </c>
      <c r="D11" s="11">
        <v>315123</v>
      </c>
      <c r="E11" s="17">
        <v>28630.007638042658</v>
      </c>
      <c r="F11" s="5">
        <f t="shared" si="0"/>
        <v>11.006738244151721</v>
      </c>
      <c r="I11">
        <f t="shared" si="1"/>
        <v>2422</v>
      </c>
      <c r="J11" s="11">
        <v>1</v>
      </c>
      <c r="K11" s="11">
        <v>912</v>
      </c>
      <c r="L11" s="11">
        <v>834</v>
      </c>
      <c r="M11" s="11">
        <v>676</v>
      </c>
    </row>
    <row r="12" spans="2:14" x14ac:dyDescent="0.3">
      <c r="B12" s="1" t="s">
        <v>7</v>
      </c>
      <c r="C12" s="1" t="s">
        <v>27</v>
      </c>
      <c r="D12" s="11">
        <v>362079</v>
      </c>
      <c r="E12" s="17">
        <v>34592.923807748477</v>
      </c>
      <c r="F12" s="5">
        <f t="shared" si="0"/>
        <v>10.466851602722805</v>
      </c>
      <c r="I12">
        <f t="shared" si="1"/>
        <v>2223</v>
      </c>
      <c r="J12" s="11">
        <v>1</v>
      </c>
      <c r="K12" s="11">
        <v>860</v>
      </c>
      <c r="L12" s="11">
        <v>683</v>
      </c>
      <c r="M12" s="11">
        <v>680</v>
      </c>
    </row>
    <row r="13" spans="2:14" x14ac:dyDescent="0.3">
      <c r="B13" s="1" t="s">
        <v>8</v>
      </c>
      <c r="C13" s="1" t="s">
        <v>28</v>
      </c>
      <c r="D13" s="11">
        <v>386227</v>
      </c>
      <c r="E13" s="17">
        <v>38027.351972687386</v>
      </c>
      <c r="F13" s="5">
        <f t="shared" si="0"/>
        <v>10.156557844927045</v>
      </c>
      <c r="I13">
        <f t="shared" si="1"/>
        <v>2221</v>
      </c>
      <c r="J13" s="11">
        <v>1</v>
      </c>
      <c r="K13" s="11">
        <v>914</v>
      </c>
      <c r="L13" s="11">
        <v>673</v>
      </c>
      <c r="M13" s="11">
        <v>634</v>
      </c>
    </row>
    <row r="14" spans="2:14" x14ac:dyDescent="0.3">
      <c r="B14" s="1" t="s">
        <v>9</v>
      </c>
      <c r="C14" s="1" t="s">
        <v>29</v>
      </c>
      <c r="D14" s="11">
        <v>424392</v>
      </c>
      <c r="E14" s="17">
        <v>42440.871570415264</v>
      </c>
      <c r="F14" s="5">
        <f t="shared" si="0"/>
        <v>9.9996061413553932</v>
      </c>
      <c r="I14">
        <f t="shared" si="1"/>
        <v>2205</v>
      </c>
      <c r="J14" s="11">
        <v>1</v>
      </c>
      <c r="K14" s="11">
        <v>868</v>
      </c>
      <c r="L14" s="11">
        <v>663</v>
      </c>
      <c r="M14" s="11">
        <v>674</v>
      </c>
    </row>
    <row r="15" spans="2:14" x14ac:dyDescent="0.3">
      <c r="B15" s="1" t="s">
        <v>10</v>
      </c>
      <c r="C15" s="1" t="s">
        <v>30</v>
      </c>
      <c r="D15" s="11">
        <v>388735</v>
      </c>
      <c r="E15" s="17">
        <v>39296.901245592337</v>
      </c>
      <c r="F15" s="5">
        <f t="shared" si="0"/>
        <v>9.8922558186086427</v>
      </c>
      <c r="I15">
        <f t="shared" si="1"/>
        <v>1975</v>
      </c>
      <c r="J15" s="11">
        <v>1</v>
      </c>
      <c r="K15" s="11">
        <v>808</v>
      </c>
      <c r="L15" s="11">
        <v>577</v>
      </c>
      <c r="M15" s="11">
        <v>590</v>
      </c>
    </row>
    <row r="16" spans="2:14" x14ac:dyDescent="0.3">
      <c r="B16" s="1" t="s">
        <v>11</v>
      </c>
      <c r="C16" s="1" t="s">
        <v>31</v>
      </c>
      <c r="D16" s="11">
        <v>363110</v>
      </c>
      <c r="E16" s="17">
        <v>36787.343087823312</v>
      </c>
      <c r="F16" s="5">
        <f t="shared" si="0"/>
        <v>9.8705144085328129</v>
      </c>
      <c r="I16">
        <f t="shared" si="1"/>
        <v>1739</v>
      </c>
      <c r="J16" s="11">
        <v>1</v>
      </c>
      <c r="K16" s="11">
        <v>672</v>
      </c>
      <c r="L16" s="11">
        <v>565</v>
      </c>
      <c r="M16" s="11">
        <v>502</v>
      </c>
    </row>
    <row r="17" spans="1:13" x14ac:dyDescent="0.3">
      <c r="B17" s="1" t="s">
        <v>12</v>
      </c>
      <c r="C17" s="1" t="s">
        <v>32</v>
      </c>
      <c r="D17" s="11">
        <v>351519</v>
      </c>
      <c r="E17" s="17">
        <v>35440.797746733508</v>
      </c>
      <c r="F17" s="5">
        <f t="shared" si="0"/>
        <v>9.9184844120050499</v>
      </c>
      <c r="I17">
        <f t="shared" si="1"/>
        <v>1533</v>
      </c>
      <c r="J17" s="11">
        <v>1</v>
      </c>
      <c r="K17" s="11">
        <v>566</v>
      </c>
      <c r="L17" s="11">
        <v>481</v>
      </c>
      <c r="M17" s="11">
        <v>486</v>
      </c>
    </row>
    <row r="18" spans="1:13" x14ac:dyDescent="0.3">
      <c r="B18" s="1" t="s">
        <v>13</v>
      </c>
      <c r="C18" s="1" t="s">
        <v>33</v>
      </c>
      <c r="D18" s="11">
        <v>378062</v>
      </c>
      <c r="E18" s="17">
        <v>38139.461705571972</v>
      </c>
      <c r="F18" s="5">
        <f t="shared" si="0"/>
        <v>9.9126202388107423</v>
      </c>
      <c r="I18">
        <f t="shared" si="1"/>
        <v>1755</v>
      </c>
      <c r="J18" s="11">
        <v>1</v>
      </c>
      <c r="K18" s="11">
        <v>650</v>
      </c>
      <c r="L18" s="11">
        <v>583</v>
      </c>
      <c r="M18" s="11">
        <v>522</v>
      </c>
    </row>
    <row r="19" spans="1:13" x14ac:dyDescent="0.3">
      <c r="B19" s="1" t="s">
        <v>14</v>
      </c>
      <c r="C19" s="1" t="s">
        <v>34</v>
      </c>
      <c r="D19" s="11">
        <v>280068</v>
      </c>
      <c r="E19" s="17">
        <v>28629.983355151988</v>
      </c>
      <c r="F19" s="5">
        <f t="shared" si="0"/>
        <v>9.7823319184571425</v>
      </c>
      <c r="I19">
        <f t="shared" si="1"/>
        <v>1320</v>
      </c>
      <c r="J19" s="11">
        <v>1</v>
      </c>
      <c r="K19" s="11">
        <v>474</v>
      </c>
      <c r="L19" s="11">
        <v>444</v>
      </c>
      <c r="M19" s="11">
        <v>402</v>
      </c>
    </row>
    <row r="20" spans="1:13" x14ac:dyDescent="0.3">
      <c r="B20" s="1" t="s">
        <v>15</v>
      </c>
      <c r="C20" s="1" t="s">
        <v>35</v>
      </c>
      <c r="D20" s="11">
        <v>211089</v>
      </c>
      <c r="E20" s="17">
        <v>21425.212266927472</v>
      </c>
      <c r="F20" s="5">
        <f t="shared" si="0"/>
        <v>9.8523644652913234</v>
      </c>
      <c r="I20">
        <f t="shared" si="1"/>
        <v>1016</v>
      </c>
      <c r="J20" s="11">
        <v>1</v>
      </c>
      <c r="K20" s="11">
        <v>348</v>
      </c>
      <c r="L20" s="11">
        <v>364</v>
      </c>
      <c r="M20" s="11">
        <v>304</v>
      </c>
    </row>
    <row r="21" spans="1:13" x14ac:dyDescent="0.3">
      <c r="B21" s="1" t="s">
        <v>16</v>
      </c>
      <c r="C21" s="1" t="s">
        <v>36</v>
      </c>
      <c r="D21" s="11">
        <v>157483</v>
      </c>
      <c r="E21" s="17">
        <v>15905.829117566384</v>
      </c>
      <c r="F21" s="5">
        <f t="shared" si="0"/>
        <v>9.9009613919513271</v>
      </c>
      <c r="I21">
        <f t="shared" si="1"/>
        <v>884</v>
      </c>
      <c r="J21" s="11">
        <v>1</v>
      </c>
      <c r="K21" s="11">
        <v>252</v>
      </c>
      <c r="L21" s="11">
        <v>348</v>
      </c>
      <c r="M21" s="11">
        <v>284</v>
      </c>
    </row>
    <row r="22" spans="1:13" x14ac:dyDescent="0.3">
      <c r="B22" s="1" t="s">
        <v>17</v>
      </c>
      <c r="C22" s="1" t="s">
        <v>37</v>
      </c>
      <c r="D22" s="11">
        <v>118400</v>
      </c>
      <c r="E22" s="17">
        <v>11444.654317858347</v>
      </c>
      <c r="F22" s="5">
        <f t="shared" si="0"/>
        <v>10.345441348564588</v>
      </c>
      <c r="I22">
        <f t="shared" si="1"/>
        <v>959</v>
      </c>
      <c r="J22" s="11">
        <v>1</v>
      </c>
      <c r="K22" s="11">
        <v>274</v>
      </c>
      <c r="L22" s="11">
        <v>364</v>
      </c>
      <c r="M22" s="11">
        <v>321</v>
      </c>
    </row>
    <row r="23" spans="1:13" x14ac:dyDescent="0.3">
      <c r="B23" s="1" t="s">
        <v>18</v>
      </c>
      <c r="C23" s="1" t="s">
        <v>38</v>
      </c>
      <c r="D23" s="11">
        <v>108456</v>
      </c>
      <c r="E23" s="17">
        <v>9581.4232800854697</v>
      </c>
      <c r="F23" s="5">
        <f t="shared" si="0"/>
        <v>11.319403895392098</v>
      </c>
      <c r="I23">
        <f t="shared" si="1"/>
        <v>1304</v>
      </c>
      <c r="J23" s="11">
        <v>1</v>
      </c>
      <c r="K23" s="11">
        <v>248</v>
      </c>
      <c r="L23" s="11">
        <v>539</v>
      </c>
      <c r="M23" s="11">
        <v>517</v>
      </c>
    </row>
    <row r="24" spans="1:13" x14ac:dyDescent="0.3">
      <c r="E24" s="8"/>
    </row>
    <row r="25" spans="1:13" x14ac:dyDescent="0.3">
      <c r="A25" t="s">
        <v>39</v>
      </c>
      <c r="D25">
        <f t="shared" ref="D25" si="2">SUM(D6:D23)</f>
        <v>5511451</v>
      </c>
      <c r="E25" s="8">
        <f t="shared" ref="E25:M25" si="3">SUM(E6:E23)</f>
        <v>548565.02360397298</v>
      </c>
      <c r="F25" s="5">
        <f t="shared" si="0"/>
        <v>10.047033191782377</v>
      </c>
      <c r="I25">
        <f t="shared" si="3"/>
        <v>46785</v>
      </c>
      <c r="K25">
        <f t="shared" si="3"/>
        <v>17176</v>
      </c>
      <c r="L25">
        <f t="shared" si="3"/>
        <v>15595</v>
      </c>
      <c r="M25">
        <f t="shared" si="3"/>
        <v>14014</v>
      </c>
    </row>
    <row r="28" spans="1:13" ht="28.8" x14ac:dyDescent="0.3">
      <c r="C28" s="7" t="s">
        <v>50</v>
      </c>
      <c r="D28" s="6" t="s">
        <v>96</v>
      </c>
      <c r="F28" t="s">
        <v>60</v>
      </c>
      <c r="G28" s="6" t="s">
        <v>61</v>
      </c>
    </row>
    <row r="29" spans="1:13" x14ac:dyDescent="0.3">
      <c r="B29" s="1" t="s">
        <v>1</v>
      </c>
      <c r="C29" s="12">
        <f>I6*F6</f>
        <v>50073.686588519129</v>
      </c>
      <c r="D29" s="12">
        <f>C29/D6*100000</f>
        <v>15316.239030905243</v>
      </c>
      <c r="F29">
        <v>8</v>
      </c>
      <c r="G29" s="8">
        <f>D29*F29</f>
        <v>122529.91224724194</v>
      </c>
    </row>
    <row r="30" spans="1:13" x14ac:dyDescent="0.3">
      <c r="B30" s="1" t="s">
        <v>2</v>
      </c>
      <c r="C30" s="12">
        <f t="shared" ref="C30:C46" si="4">I7*F7</f>
        <v>45036.277899418288</v>
      </c>
      <c r="D30" s="12">
        <f t="shared" ref="D30:D46" si="5">C30/D7*100000</f>
        <v>13603.043992877228</v>
      </c>
      <c r="F30">
        <v>7</v>
      </c>
      <c r="G30" s="8">
        <f t="shared" ref="G30:G46" si="6">D30*F30</f>
        <v>95221.307950140603</v>
      </c>
    </row>
    <row r="31" spans="1:13" x14ac:dyDescent="0.3">
      <c r="B31" s="1" t="s">
        <v>3</v>
      </c>
      <c r="C31" s="12">
        <f t="shared" si="4"/>
        <v>67472.837187344368</v>
      </c>
      <c r="D31" s="12">
        <f t="shared" si="5"/>
        <v>19273.603154529224</v>
      </c>
      <c r="F31">
        <v>7</v>
      </c>
      <c r="G31" s="8">
        <f t="shared" si="6"/>
        <v>134915.22208170456</v>
      </c>
    </row>
    <row r="32" spans="1:13" x14ac:dyDescent="0.3">
      <c r="B32" s="1" t="s">
        <v>4</v>
      </c>
      <c r="C32" s="12">
        <f t="shared" si="4"/>
        <v>49902.795404988668</v>
      </c>
      <c r="D32" s="12">
        <f t="shared" si="5"/>
        <v>14552.01701965394</v>
      </c>
      <c r="F32">
        <v>7</v>
      </c>
      <c r="G32" s="8">
        <f t="shared" si="6"/>
        <v>101864.11913757758</v>
      </c>
    </row>
    <row r="33" spans="2:7" x14ac:dyDescent="0.3">
      <c r="B33" s="1" t="s">
        <v>5</v>
      </c>
      <c r="C33" s="12">
        <f t="shared" si="4"/>
        <v>36226.599680230436</v>
      </c>
      <c r="D33" s="12">
        <f t="shared" si="5"/>
        <v>11475.189559616223</v>
      </c>
      <c r="F33">
        <v>7</v>
      </c>
      <c r="G33" s="8">
        <f t="shared" si="6"/>
        <v>80326.326917313563</v>
      </c>
    </row>
    <row r="34" spans="2:7" x14ac:dyDescent="0.3">
      <c r="B34" s="1" t="s">
        <v>6</v>
      </c>
      <c r="C34" s="12">
        <f t="shared" si="4"/>
        <v>26658.320027335471</v>
      </c>
      <c r="D34" s="12">
        <f t="shared" si="5"/>
        <v>8459.6554448058287</v>
      </c>
      <c r="F34">
        <v>7</v>
      </c>
      <c r="G34" s="8">
        <f t="shared" si="6"/>
        <v>59217.588113640799</v>
      </c>
    </row>
    <row r="35" spans="2:7" x14ac:dyDescent="0.3">
      <c r="B35" s="1" t="s">
        <v>7</v>
      </c>
      <c r="C35" s="12">
        <f t="shared" si="4"/>
        <v>23267.811112852796</v>
      </c>
      <c r="D35" s="12">
        <f t="shared" si="5"/>
        <v>6426.1697344647982</v>
      </c>
      <c r="F35">
        <v>7</v>
      </c>
      <c r="G35" s="8">
        <f t="shared" si="6"/>
        <v>44983.188141253588</v>
      </c>
    </row>
    <row r="36" spans="2:7" x14ac:dyDescent="0.3">
      <c r="B36" s="1" t="s">
        <v>8</v>
      </c>
      <c r="C36" s="12">
        <f t="shared" si="4"/>
        <v>22557.714973582966</v>
      </c>
      <c r="D36" s="12">
        <f t="shared" si="5"/>
        <v>5840.5328922066474</v>
      </c>
      <c r="F36">
        <v>7</v>
      </c>
      <c r="G36" s="8">
        <f t="shared" si="6"/>
        <v>40883.730245446532</v>
      </c>
    </row>
    <row r="37" spans="2:7" x14ac:dyDescent="0.3">
      <c r="B37" s="1" t="s">
        <v>9</v>
      </c>
      <c r="C37" s="12">
        <f t="shared" si="4"/>
        <v>22049.131541688643</v>
      </c>
      <c r="D37" s="12">
        <f t="shared" si="5"/>
        <v>5195.4635199741379</v>
      </c>
      <c r="F37">
        <v>7</v>
      </c>
      <c r="G37" s="8">
        <f t="shared" si="6"/>
        <v>36368.244639818964</v>
      </c>
    </row>
    <row r="38" spans="2:7" x14ac:dyDescent="0.3">
      <c r="B38" s="1" t="s">
        <v>10</v>
      </c>
      <c r="C38" s="12">
        <f t="shared" si="4"/>
        <v>19537.205241752068</v>
      </c>
      <c r="D38" s="12">
        <f t="shared" si="5"/>
        <v>5025.8415737590049</v>
      </c>
      <c r="F38">
        <v>7</v>
      </c>
      <c r="G38" s="8">
        <f t="shared" si="6"/>
        <v>35180.891016313035</v>
      </c>
    </row>
    <row r="39" spans="2:7" x14ac:dyDescent="0.3">
      <c r="B39" s="1" t="s">
        <v>11</v>
      </c>
      <c r="C39" s="12">
        <f t="shared" si="4"/>
        <v>17164.824556438562</v>
      </c>
      <c r="D39" s="12">
        <f t="shared" si="5"/>
        <v>4727.1693306266861</v>
      </c>
      <c r="F39">
        <v>7</v>
      </c>
      <c r="G39" s="8">
        <f t="shared" si="6"/>
        <v>33090.185314386807</v>
      </c>
    </row>
    <row r="40" spans="2:7" x14ac:dyDescent="0.3">
      <c r="B40" s="1" t="s">
        <v>12</v>
      </c>
      <c r="C40" s="12">
        <f t="shared" si="4"/>
        <v>15205.036603603741</v>
      </c>
      <c r="D40" s="12">
        <f t="shared" si="5"/>
        <v>4325.5234008983134</v>
      </c>
      <c r="F40">
        <v>6</v>
      </c>
      <c r="G40" s="8">
        <f t="shared" si="6"/>
        <v>25953.14040538988</v>
      </c>
    </row>
    <row r="41" spans="2:7" x14ac:dyDescent="0.3">
      <c r="B41" s="1" t="s">
        <v>13</v>
      </c>
      <c r="C41" s="12">
        <f t="shared" si="4"/>
        <v>17396.648519112852</v>
      </c>
      <c r="D41" s="12">
        <f t="shared" si="5"/>
        <v>4601.53321918438</v>
      </c>
      <c r="F41">
        <v>5</v>
      </c>
      <c r="G41" s="8">
        <f t="shared" si="6"/>
        <v>23007.666095921901</v>
      </c>
    </row>
    <row r="42" spans="2:7" x14ac:dyDescent="0.3">
      <c r="B42" s="1" t="s">
        <v>14</v>
      </c>
      <c r="C42" s="12">
        <f t="shared" si="4"/>
        <v>12912.678132363428</v>
      </c>
      <c r="D42" s="12">
        <f t="shared" si="5"/>
        <v>4610.5510563018361</v>
      </c>
      <c r="F42">
        <v>4</v>
      </c>
      <c r="G42" s="8">
        <f t="shared" si="6"/>
        <v>18442.204225207344</v>
      </c>
    </row>
    <row r="43" spans="2:7" x14ac:dyDescent="0.3">
      <c r="B43" s="1" t="s">
        <v>15</v>
      </c>
      <c r="C43" s="12">
        <f t="shared" si="4"/>
        <v>10010.002296735984</v>
      </c>
      <c r="D43" s="12">
        <f t="shared" si="5"/>
        <v>4742.0767054351409</v>
      </c>
      <c r="F43">
        <v>3</v>
      </c>
      <c r="G43" s="8">
        <f t="shared" si="6"/>
        <v>14226.230116305422</v>
      </c>
    </row>
    <row r="44" spans="2:7" x14ac:dyDescent="0.3">
      <c r="B44" s="1" t="s">
        <v>16</v>
      </c>
      <c r="C44" s="12">
        <f t="shared" si="4"/>
        <v>8752.4498704849739</v>
      </c>
      <c r="D44" s="12">
        <f t="shared" si="5"/>
        <v>5557.710908786963</v>
      </c>
      <c r="F44">
        <v>2</v>
      </c>
      <c r="G44" s="8">
        <f t="shared" si="6"/>
        <v>11115.421817573926</v>
      </c>
    </row>
    <row r="45" spans="2:7" x14ac:dyDescent="0.3">
      <c r="B45" s="1" t="s">
        <v>17</v>
      </c>
      <c r="C45" s="12">
        <f t="shared" si="4"/>
        <v>9921.27825327344</v>
      </c>
      <c r="D45" s="12">
        <f t="shared" si="5"/>
        <v>8379.4579841836476</v>
      </c>
      <c r="F45">
        <v>1</v>
      </c>
      <c r="G45" s="8">
        <f t="shared" si="6"/>
        <v>8379.4579841836476</v>
      </c>
    </row>
    <row r="46" spans="2:7" x14ac:dyDescent="0.3">
      <c r="B46" s="1" t="s">
        <v>18</v>
      </c>
      <c r="C46" s="12">
        <f t="shared" si="4"/>
        <v>14760.502679591295</v>
      </c>
      <c r="D46" s="12">
        <f t="shared" si="5"/>
        <v>13609.66906357536</v>
      </c>
      <c r="F46">
        <v>1</v>
      </c>
      <c r="G46" s="8">
        <f t="shared" si="6"/>
        <v>13609.66906357536</v>
      </c>
    </row>
    <row r="47" spans="2:7" x14ac:dyDescent="0.3">
      <c r="C47" s="2"/>
      <c r="D47" s="3"/>
    </row>
    <row r="48" spans="2:7" x14ac:dyDescent="0.3">
      <c r="B48" s="1" t="s">
        <v>39</v>
      </c>
      <c r="C48" s="12">
        <f>SUM(C29:C46)</f>
        <v>468905.80056931707</v>
      </c>
      <c r="D48" s="13">
        <f t="shared" ref="D48" si="7">C48/D25*1000</f>
        <v>85.07846673576833</v>
      </c>
      <c r="F48" s="8">
        <f>SUM(F29:F46)</f>
        <v>100</v>
      </c>
      <c r="G48" s="5">
        <f>SUM(G29:G46)/100</f>
        <v>8993.1450551299549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activeCell="B1" sqref="B1"/>
    </sheetView>
  </sheetViews>
  <sheetFormatPr defaultRowHeight="14.4" x14ac:dyDescent="0.3"/>
  <cols>
    <col min="2" max="2" width="7.33203125" style="1" customWidth="1"/>
    <col min="3" max="3" width="11.5546875" style="1" customWidth="1"/>
    <col min="4" max="4" width="12.6640625" customWidth="1"/>
    <col min="5" max="5" width="11.88671875" customWidth="1"/>
    <col min="6" max="6" width="13.33203125" customWidth="1"/>
    <col min="7" max="7" width="13.6640625" customWidth="1"/>
    <col min="8" max="8" width="19.6640625" customWidth="1"/>
    <col min="11" max="11" width="15.88671875" customWidth="1"/>
    <col min="12" max="12" width="26.6640625" customWidth="1"/>
  </cols>
  <sheetData>
    <row r="1" spans="2:14" ht="18" x14ac:dyDescent="0.35">
      <c r="B1" s="23" t="s">
        <v>157</v>
      </c>
    </row>
    <row r="3" spans="2:14" x14ac:dyDescent="0.3">
      <c r="B3" s="2" t="s">
        <v>19</v>
      </c>
      <c r="C3" s="2"/>
      <c r="K3" s="3" t="s">
        <v>20</v>
      </c>
    </row>
    <row r="4" spans="2:14" ht="18" x14ac:dyDescent="0.35">
      <c r="B4" s="2"/>
      <c r="C4" s="9" t="s">
        <v>51</v>
      </c>
      <c r="E4" s="3"/>
      <c r="I4" s="10" t="s">
        <v>52</v>
      </c>
      <c r="J4" s="10"/>
      <c r="L4" s="11" t="s">
        <v>53</v>
      </c>
    </row>
    <row r="5" spans="2:14" ht="42" customHeight="1" x14ac:dyDescent="0.3">
      <c r="B5" s="1" t="s">
        <v>0</v>
      </c>
      <c r="C5" s="7" t="s">
        <v>43</v>
      </c>
      <c r="D5" s="6" t="s">
        <v>58</v>
      </c>
      <c r="E5" s="6" t="s">
        <v>59</v>
      </c>
      <c r="F5" s="6" t="s">
        <v>40</v>
      </c>
      <c r="G5" s="6" t="s">
        <v>44</v>
      </c>
      <c r="I5" s="6" t="s">
        <v>48</v>
      </c>
      <c r="J5" s="6" t="s">
        <v>55</v>
      </c>
      <c r="K5" s="6" t="s">
        <v>45</v>
      </c>
      <c r="L5" s="6" t="s">
        <v>46</v>
      </c>
      <c r="M5" s="6" t="s">
        <v>47</v>
      </c>
      <c r="N5" s="6" t="s">
        <v>49</v>
      </c>
    </row>
    <row r="6" spans="2:14" x14ac:dyDescent="0.3">
      <c r="B6" s="1" t="s">
        <v>1</v>
      </c>
      <c r="C6" s="1" t="s">
        <v>21</v>
      </c>
      <c r="D6" s="11">
        <v>46017</v>
      </c>
      <c r="E6" s="11">
        <v>5491</v>
      </c>
      <c r="F6" s="5">
        <f t="shared" ref="F6:F23" si="0">D6/E6</f>
        <v>8.3804407211801131</v>
      </c>
      <c r="G6" s="11">
        <v>326932</v>
      </c>
      <c r="I6">
        <f>SUM(K6:IW6)/J6</f>
        <v>4978</v>
      </c>
      <c r="J6" s="11">
        <v>1</v>
      </c>
      <c r="K6" s="11">
        <v>2164</v>
      </c>
      <c r="L6" s="11">
        <v>1444</v>
      </c>
      <c r="M6" s="11">
        <v>1370</v>
      </c>
    </row>
    <row r="7" spans="2:14" x14ac:dyDescent="0.3">
      <c r="B7" s="1" t="s">
        <v>2</v>
      </c>
      <c r="C7" s="1" t="s">
        <v>22</v>
      </c>
      <c r="D7" s="11">
        <v>46566</v>
      </c>
      <c r="E7" s="11">
        <v>5490</v>
      </c>
      <c r="F7" s="5">
        <f t="shared" si="0"/>
        <v>8.4819672131147534</v>
      </c>
      <c r="G7" s="11">
        <v>331075</v>
      </c>
      <c r="I7">
        <f t="shared" ref="I7:I23" si="1">SUM(K7:IW7)/J7</f>
        <v>4609</v>
      </c>
      <c r="J7" s="11">
        <v>1</v>
      </c>
      <c r="K7" s="11">
        <v>1734</v>
      </c>
      <c r="L7" s="11">
        <v>1485</v>
      </c>
      <c r="M7" s="11">
        <v>1390</v>
      </c>
    </row>
    <row r="8" spans="2:14" x14ac:dyDescent="0.3">
      <c r="B8" s="1" t="s">
        <v>3</v>
      </c>
      <c r="C8" s="1" t="s">
        <v>23</v>
      </c>
      <c r="D8" s="11">
        <v>73758</v>
      </c>
      <c r="E8" s="11">
        <v>8621</v>
      </c>
      <c r="F8" s="5">
        <f t="shared" si="0"/>
        <v>8.5556199976800826</v>
      </c>
      <c r="G8" s="11">
        <v>350079</v>
      </c>
      <c r="I8">
        <f t="shared" si="1"/>
        <v>7027</v>
      </c>
      <c r="J8" s="11">
        <v>1</v>
      </c>
      <c r="K8" s="11">
        <v>2464</v>
      </c>
      <c r="L8" s="11">
        <v>2411</v>
      </c>
      <c r="M8" s="11">
        <v>2152</v>
      </c>
    </row>
    <row r="9" spans="2:14" x14ac:dyDescent="0.3">
      <c r="B9" s="1" t="s">
        <v>4</v>
      </c>
      <c r="C9" s="1" t="s">
        <v>24</v>
      </c>
      <c r="D9" s="11">
        <v>75002</v>
      </c>
      <c r="E9" s="11">
        <v>8580</v>
      </c>
      <c r="F9" s="5">
        <f t="shared" si="0"/>
        <v>8.7414918414918414</v>
      </c>
      <c r="G9" s="11">
        <v>342927</v>
      </c>
      <c r="I9">
        <f t="shared" si="1"/>
        <v>5262</v>
      </c>
      <c r="J9" s="11">
        <v>1</v>
      </c>
      <c r="K9" s="11">
        <v>1776</v>
      </c>
      <c r="L9" s="11">
        <v>1907</v>
      </c>
      <c r="M9" s="11">
        <v>1579</v>
      </c>
    </row>
    <row r="10" spans="2:14" x14ac:dyDescent="0.3">
      <c r="B10" s="1" t="s">
        <v>5</v>
      </c>
      <c r="C10" s="1" t="s">
        <v>25</v>
      </c>
      <c r="D10" s="11">
        <v>59129</v>
      </c>
      <c r="E10" s="11">
        <v>6504</v>
      </c>
      <c r="F10" s="5">
        <f t="shared" si="0"/>
        <v>9.0911746617466171</v>
      </c>
      <c r="G10" s="11">
        <v>315695</v>
      </c>
      <c r="I10">
        <f t="shared" si="1"/>
        <v>3353</v>
      </c>
      <c r="J10" s="11">
        <v>1</v>
      </c>
      <c r="K10" s="11">
        <v>1192</v>
      </c>
      <c r="L10" s="11">
        <v>1230</v>
      </c>
      <c r="M10" s="11">
        <v>931</v>
      </c>
    </row>
    <row r="11" spans="2:14" x14ac:dyDescent="0.3">
      <c r="B11" s="1" t="s">
        <v>6</v>
      </c>
      <c r="C11" s="1" t="s">
        <v>26</v>
      </c>
      <c r="D11" s="11">
        <v>42138</v>
      </c>
      <c r="E11" s="11">
        <v>4733</v>
      </c>
      <c r="F11" s="5">
        <f t="shared" si="0"/>
        <v>8.9030213395309534</v>
      </c>
      <c r="G11" s="11">
        <v>315123</v>
      </c>
      <c r="I11">
        <f t="shared" si="1"/>
        <v>2422</v>
      </c>
      <c r="J11" s="11">
        <v>1</v>
      </c>
      <c r="K11" s="11">
        <v>912</v>
      </c>
      <c r="L11" s="11">
        <v>834</v>
      </c>
      <c r="M11" s="11">
        <v>676</v>
      </c>
    </row>
    <row r="12" spans="2:14" x14ac:dyDescent="0.3">
      <c r="B12" s="1" t="s">
        <v>7</v>
      </c>
      <c r="C12" s="1" t="s">
        <v>27</v>
      </c>
      <c r="D12" s="11">
        <v>39002</v>
      </c>
      <c r="E12" s="11">
        <v>4344</v>
      </c>
      <c r="F12" s="5">
        <f t="shared" si="0"/>
        <v>8.9783609576427263</v>
      </c>
      <c r="G12" s="11">
        <v>362079</v>
      </c>
      <c r="I12">
        <f t="shared" si="1"/>
        <v>2223</v>
      </c>
      <c r="J12" s="11">
        <v>1</v>
      </c>
      <c r="K12" s="11">
        <v>860</v>
      </c>
      <c r="L12" s="11">
        <v>683</v>
      </c>
      <c r="M12" s="11">
        <v>680</v>
      </c>
    </row>
    <row r="13" spans="2:14" x14ac:dyDescent="0.3">
      <c r="B13" s="1" t="s">
        <v>8</v>
      </c>
      <c r="C13" s="1" t="s">
        <v>28</v>
      </c>
      <c r="D13" s="11">
        <v>37621</v>
      </c>
      <c r="E13" s="11">
        <v>4167</v>
      </c>
      <c r="F13" s="5">
        <f t="shared" si="0"/>
        <v>9.0283177345812327</v>
      </c>
      <c r="G13" s="11">
        <v>386227</v>
      </c>
      <c r="I13">
        <f t="shared" si="1"/>
        <v>2221</v>
      </c>
      <c r="J13" s="11">
        <v>1</v>
      </c>
      <c r="K13" s="11">
        <v>914</v>
      </c>
      <c r="L13" s="11">
        <v>673</v>
      </c>
      <c r="M13" s="11">
        <v>634</v>
      </c>
    </row>
    <row r="14" spans="2:14" x14ac:dyDescent="0.3">
      <c r="B14" s="1" t="s">
        <v>9</v>
      </c>
      <c r="C14" s="1" t="s">
        <v>29</v>
      </c>
      <c r="D14" s="11">
        <v>37854</v>
      </c>
      <c r="E14" s="11">
        <v>4126</v>
      </c>
      <c r="F14" s="5">
        <f t="shared" si="0"/>
        <v>9.1745031507513328</v>
      </c>
      <c r="G14" s="11">
        <v>424392</v>
      </c>
      <c r="I14">
        <f t="shared" si="1"/>
        <v>2205</v>
      </c>
      <c r="J14" s="11">
        <v>1</v>
      </c>
      <c r="K14" s="11">
        <v>868</v>
      </c>
      <c r="L14" s="11">
        <v>663</v>
      </c>
      <c r="M14" s="11">
        <v>674</v>
      </c>
    </row>
    <row r="15" spans="2:14" x14ac:dyDescent="0.3">
      <c r="B15" s="1" t="s">
        <v>10</v>
      </c>
      <c r="C15" s="1" t="s">
        <v>30</v>
      </c>
      <c r="D15" s="11">
        <v>32363</v>
      </c>
      <c r="E15" s="11">
        <v>3613</v>
      </c>
      <c r="F15" s="5">
        <f t="shared" si="0"/>
        <v>8.9573761417104905</v>
      </c>
      <c r="G15" s="11">
        <v>388735</v>
      </c>
      <c r="I15">
        <f t="shared" si="1"/>
        <v>1975</v>
      </c>
      <c r="J15" s="11">
        <v>1</v>
      </c>
      <c r="K15" s="11">
        <v>808</v>
      </c>
      <c r="L15" s="11">
        <v>577</v>
      </c>
      <c r="M15" s="11">
        <v>590</v>
      </c>
    </row>
    <row r="16" spans="2:14" x14ac:dyDescent="0.3">
      <c r="B16" s="1" t="s">
        <v>11</v>
      </c>
      <c r="C16" s="1" t="s">
        <v>31</v>
      </c>
      <c r="D16" s="11">
        <v>28210</v>
      </c>
      <c r="E16" s="11">
        <v>3092</v>
      </c>
      <c r="F16" s="5">
        <f t="shared" si="0"/>
        <v>9.1235446313065971</v>
      </c>
      <c r="G16" s="11">
        <v>363110</v>
      </c>
      <c r="I16">
        <f t="shared" si="1"/>
        <v>1739</v>
      </c>
      <c r="J16" s="11">
        <v>1</v>
      </c>
      <c r="K16" s="11">
        <v>672</v>
      </c>
      <c r="L16" s="11">
        <v>565</v>
      </c>
      <c r="M16" s="11">
        <v>502</v>
      </c>
    </row>
    <row r="17" spans="1:13" x14ac:dyDescent="0.3">
      <c r="B17" s="1" t="s">
        <v>12</v>
      </c>
      <c r="C17" s="1" t="s">
        <v>32</v>
      </c>
      <c r="D17" s="11">
        <v>25197</v>
      </c>
      <c r="E17" s="11">
        <v>2562</v>
      </c>
      <c r="F17" s="5">
        <f t="shared" si="0"/>
        <v>9.8348946135831383</v>
      </c>
      <c r="G17" s="11">
        <v>351519</v>
      </c>
      <c r="I17">
        <f t="shared" si="1"/>
        <v>1533</v>
      </c>
      <c r="J17" s="11">
        <v>1</v>
      </c>
      <c r="K17" s="11">
        <v>566</v>
      </c>
      <c r="L17" s="11">
        <v>481</v>
      </c>
      <c r="M17" s="11">
        <v>486</v>
      </c>
    </row>
    <row r="18" spans="1:13" x14ac:dyDescent="0.3">
      <c r="B18" s="1" t="s">
        <v>13</v>
      </c>
      <c r="C18" s="1" t="s">
        <v>33</v>
      </c>
      <c r="D18" s="11">
        <v>24241</v>
      </c>
      <c r="E18" s="11">
        <v>2504</v>
      </c>
      <c r="F18" s="5">
        <f t="shared" si="0"/>
        <v>9.6809105431309899</v>
      </c>
      <c r="G18" s="11">
        <v>378062</v>
      </c>
      <c r="I18">
        <f t="shared" si="1"/>
        <v>1755</v>
      </c>
      <c r="J18" s="11">
        <v>1</v>
      </c>
      <c r="K18" s="11">
        <v>650</v>
      </c>
      <c r="L18" s="11">
        <v>583</v>
      </c>
      <c r="M18" s="11">
        <v>522</v>
      </c>
    </row>
    <row r="19" spans="1:13" x14ac:dyDescent="0.3">
      <c r="B19" s="1" t="s">
        <v>14</v>
      </c>
      <c r="C19" s="1" t="s">
        <v>34</v>
      </c>
      <c r="D19" s="11">
        <v>18036</v>
      </c>
      <c r="E19" s="11">
        <v>1769</v>
      </c>
      <c r="F19" s="5">
        <f t="shared" si="0"/>
        <v>10.19559072922555</v>
      </c>
      <c r="G19" s="11">
        <v>280068</v>
      </c>
      <c r="I19">
        <f t="shared" si="1"/>
        <v>1320</v>
      </c>
      <c r="J19" s="11">
        <v>1</v>
      </c>
      <c r="K19" s="11">
        <v>474</v>
      </c>
      <c r="L19" s="11">
        <v>444</v>
      </c>
      <c r="M19" s="11">
        <v>402</v>
      </c>
    </row>
    <row r="20" spans="1:13" x14ac:dyDescent="0.3">
      <c r="B20" s="1" t="s">
        <v>15</v>
      </c>
      <c r="C20" s="1" t="s">
        <v>35</v>
      </c>
      <c r="D20" s="11">
        <v>14112</v>
      </c>
      <c r="E20" s="11">
        <v>1349</v>
      </c>
      <c r="F20" s="5">
        <f t="shared" si="0"/>
        <v>10.46108228317272</v>
      </c>
      <c r="G20" s="11">
        <v>211089</v>
      </c>
      <c r="I20">
        <f t="shared" si="1"/>
        <v>1016</v>
      </c>
      <c r="J20" s="11">
        <v>1</v>
      </c>
      <c r="K20" s="11">
        <v>348</v>
      </c>
      <c r="L20" s="11">
        <v>364</v>
      </c>
      <c r="M20" s="11">
        <v>304</v>
      </c>
    </row>
    <row r="21" spans="1:13" x14ac:dyDescent="0.3">
      <c r="B21" s="1" t="s">
        <v>16</v>
      </c>
      <c r="C21" s="1" t="s">
        <v>36</v>
      </c>
      <c r="D21" s="11">
        <v>12652</v>
      </c>
      <c r="E21" s="11">
        <v>1203</v>
      </c>
      <c r="F21" s="5">
        <f t="shared" si="0"/>
        <v>10.517040731504572</v>
      </c>
      <c r="G21" s="11">
        <v>157483</v>
      </c>
      <c r="I21">
        <f t="shared" si="1"/>
        <v>884</v>
      </c>
      <c r="J21" s="11">
        <v>1</v>
      </c>
      <c r="K21" s="11">
        <v>252</v>
      </c>
      <c r="L21" s="11">
        <v>348</v>
      </c>
      <c r="M21" s="11">
        <v>284</v>
      </c>
    </row>
    <row r="22" spans="1:13" x14ac:dyDescent="0.3">
      <c r="B22" s="1" t="s">
        <v>17</v>
      </c>
      <c r="C22" s="1" t="s">
        <v>37</v>
      </c>
      <c r="D22" s="11">
        <v>12707</v>
      </c>
      <c r="E22" s="11">
        <v>1170</v>
      </c>
      <c r="F22" s="5">
        <f t="shared" si="0"/>
        <v>10.860683760683761</v>
      </c>
      <c r="G22" s="11">
        <v>118400</v>
      </c>
      <c r="I22">
        <f t="shared" si="1"/>
        <v>959</v>
      </c>
      <c r="J22" s="11">
        <v>1</v>
      </c>
      <c r="K22" s="11">
        <v>274</v>
      </c>
      <c r="L22" s="11">
        <v>364</v>
      </c>
      <c r="M22" s="11">
        <v>321</v>
      </c>
    </row>
    <row r="23" spans="1:13" x14ac:dyDescent="0.3">
      <c r="B23" s="1" t="s">
        <v>18</v>
      </c>
      <c r="C23" s="1" t="s">
        <v>38</v>
      </c>
      <c r="D23" s="11">
        <v>18641</v>
      </c>
      <c r="E23" s="11">
        <v>1527</v>
      </c>
      <c r="F23" s="5">
        <f t="shared" si="0"/>
        <v>12.207596594629994</v>
      </c>
      <c r="G23" s="11">
        <v>108456</v>
      </c>
      <c r="I23">
        <f t="shared" si="1"/>
        <v>1304</v>
      </c>
      <c r="J23" s="11">
        <v>1</v>
      </c>
      <c r="K23" s="11">
        <v>248</v>
      </c>
      <c r="L23" s="11">
        <v>539</v>
      </c>
      <c r="M23" s="11">
        <v>517</v>
      </c>
    </row>
    <row r="25" spans="1:13" x14ac:dyDescent="0.3">
      <c r="A25" t="s">
        <v>39</v>
      </c>
      <c r="D25">
        <f>SUM(D6:D23)</f>
        <v>643246</v>
      </c>
      <c r="E25">
        <f t="shared" ref="E25:M25" si="2">SUM(E6:E23)</f>
        <v>70845</v>
      </c>
      <c r="F25" s="5">
        <f>D25/E25</f>
        <v>9.0796245324299534</v>
      </c>
      <c r="G25">
        <f t="shared" si="2"/>
        <v>5511451</v>
      </c>
      <c r="I25">
        <f t="shared" si="2"/>
        <v>46785</v>
      </c>
      <c r="K25">
        <f t="shared" si="2"/>
        <v>17176</v>
      </c>
      <c r="L25">
        <f t="shared" si="2"/>
        <v>15595</v>
      </c>
      <c r="M25">
        <f t="shared" si="2"/>
        <v>14014</v>
      </c>
    </row>
    <row r="28" spans="1:13" ht="28.8" x14ac:dyDescent="0.3">
      <c r="C28" s="7" t="s">
        <v>50</v>
      </c>
      <c r="D28" s="6" t="s">
        <v>96</v>
      </c>
      <c r="F28" t="s">
        <v>60</v>
      </c>
      <c r="G28" s="6" t="s">
        <v>61</v>
      </c>
    </row>
    <row r="29" spans="1:13" x14ac:dyDescent="0.3">
      <c r="B29" s="1" t="s">
        <v>1</v>
      </c>
      <c r="C29" s="12">
        <f>I6*F6</f>
        <v>41717.833910034606</v>
      </c>
      <c r="D29" s="12">
        <f>C29/G6*100000</f>
        <v>12760.400912126865</v>
      </c>
      <c r="F29">
        <v>8</v>
      </c>
      <c r="G29" s="8">
        <f>D29*F29</f>
        <v>102083.20729701492</v>
      </c>
    </row>
    <row r="30" spans="1:13" x14ac:dyDescent="0.3">
      <c r="B30" s="1" t="s">
        <v>2</v>
      </c>
      <c r="C30" s="12">
        <f t="shared" ref="C30:C46" si="3">I7*F7</f>
        <v>39093.386885245898</v>
      </c>
      <c r="D30" s="12">
        <f t="shared" ref="D30:D46" si="4">C30/G7*100000</f>
        <v>11808.015369703511</v>
      </c>
      <c r="F30">
        <v>7</v>
      </c>
      <c r="G30" s="8">
        <f t="shared" ref="G30:G46" si="5">D30*F30</f>
        <v>82656.107587924576</v>
      </c>
    </row>
    <row r="31" spans="1:13" x14ac:dyDescent="0.3">
      <c r="B31" s="1" t="s">
        <v>3</v>
      </c>
      <c r="C31" s="12">
        <f t="shared" si="3"/>
        <v>60120.341723697944</v>
      </c>
      <c r="D31" s="12">
        <f t="shared" si="4"/>
        <v>17173.36421884716</v>
      </c>
      <c r="F31">
        <v>7</v>
      </c>
      <c r="G31" s="8">
        <f t="shared" si="5"/>
        <v>120213.54953193013</v>
      </c>
    </row>
    <row r="32" spans="1:13" x14ac:dyDescent="0.3">
      <c r="B32" s="1" t="s">
        <v>4</v>
      </c>
      <c r="C32" s="12">
        <f t="shared" si="3"/>
        <v>45997.730069930069</v>
      </c>
      <c r="D32" s="12">
        <f t="shared" si="4"/>
        <v>13413.271649630993</v>
      </c>
      <c r="F32">
        <v>7</v>
      </c>
      <c r="G32" s="8">
        <f t="shared" si="5"/>
        <v>93892.901547416957</v>
      </c>
    </row>
    <row r="33" spans="2:7" x14ac:dyDescent="0.3">
      <c r="B33" s="1" t="s">
        <v>5</v>
      </c>
      <c r="C33" s="12">
        <f t="shared" si="3"/>
        <v>30482.708640836408</v>
      </c>
      <c r="D33" s="12">
        <f t="shared" si="4"/>
        <v>9655.7464137336374</v>
      </c>
      <c r="F33">
        <v>7</v>
      </c>
      <c r="G33" s="8">
        <f t="shared" si="5"/>
        <v>67590.224896135463</v>
      </c>
    </row>
    <row r="34" spans="2:7" x14ac:dyDescent="0.3">
      <c r="B34" s="1" t="s">
        <v>6</v>
      </c>
      <c r="C34" s="12">
        <f t="shared" si="3"/>
        <v>21563.117684343968</v>
      </c>
      <c r="D34" s="12">
        <f t="shared" si="4"/>
        <v>6842.7622497703969</v>
      </c>
      <c r="F34">
        <v>7</v>
      </c>
      <c r="G34" s="8">
        <f t="shared" si="5"/>
        <v>47899.335748392776</v>
      </c>
    </row>
    <row r="35" spans="2:7" x14ac:dyDescent="0.3">
      <c r="B35" s="1" t="s">
        <v>7</v>
      </c>
      <c r="C35" s="12">
        <f t="shared" si="3"/>
        <v>19958.896408839781</v>
      </c>
      <c r="D35" s="12">
        <f t="shared" si="4"/>
        <v>5512.3043338165926</v>
      </c>
      <c r="F35">
        <v>7</v>
      </c>
      <c r="G35" s="8">
        <f t="shared" si="5"/>
        <v>38586.130336716145</v>
      </c>
    </row>
    <row r="36" spans="2:7" x14ac:dyDescent="0.3">
      <c r="B36" s="1" t="s">
        <v>8</v>
      </c>
      <c r="C36" s="12">
        <f t="shared" si="3"/>
        <v>20051.893688504919</v>
      </c>
      <c r="D36" s="12">
        <f t="shared" si="4"/>
        <v>5191.7379387005358</v>
      </c>
      <c r="F36">
        <v>7</v>
      </c>
      <c r="G36" s="8">
        <f t="shared" si="5"/>
        <v>36342.165570903751</v>
      </c>
    </row>
    <row r="37" spans="2:7" x14ac:dyDescent="0.3">
      <c r="B37" s="1" t="s">
        <v>9</v>
      </c>
      <c r="C37" s="12">
        <f t="shared" si="3"/>
        <v>20229.77944740669</v>
      </c>
      <c r="D37" s="12">
        <f t="shared" si="4"/>
        <v>4766.7673866158393</v>
      </c>
      <c r="F37">
        <v>7</v>
      </c>
      <c r="G37" s="8">
        <f t="shared" si="5"/>
        <v>33367.371706310878</v>
      </c>
    </row>
    <row r="38" spans="2:7" x14ac:dyDescent="0.3">
      <c r="B38" s="1" t="s">
        <v>10</v>
      </c>
      <c r="C38" s="12">
        <f t="shared" si="3"/>
        <v>17690.817879878217</v>
      </c>
      <c r="D38" s="12">
        <f t="shared" si="4"/>
        <v>4550.8682984239176</v>
      </c>
      <c r="F38">
        <v>7</v>
      </c>
      <c r="G38" s="8">
        <f t="shared" si="5"/>
        <v>31856.078088967424</v>
      </c>
    </row>
    <row r="39" spans="2:7" x14ac:dyDescent="0.3">
      <c r="B39" s="1" t="s">
        <v>11</v>
      </c>
      <c r="C39" s="12">
        <f t="shared" si="3"/>
        <v>15865.844113842173</v>
      </c>
      <c r="D39" s="12">
        <f t="shared" si="4"/>
        <v>4369.4318839586276</v>
      </c>
      <c r="F39">
        <v>7</v>
      </c>
      <c r="G39" s="8">
        <f t="shared" si="5"/>
        <v>30586.023187710394</v>
      </c>
    </row>
    <row r="40" spans="2:7" x14ac:dyDescent="0.3">
      <c r="B40" s="1" t="s">
        <v>12</v>
      </c>
      <c r="C40" s="12">
        <f t="shared" si="3"/>
        <v>15076.893442622952</v>
      </c>
      <c r="D40" s="12">
        <f t="shared" si="4"/>
        <v>4289.0692800738943</v>
      </c>
      <c r="F40">
        <v>6</v>
      </c>
      <c r="G40" s="8">
        <f t="shared" si="5"/>
        <v>25734.415680443366</v>
      </c>
    </row>
    <row r="41" spans="2:7" x14ac:dyDescent="0.3">
      <c r="B41" s="1" t="s">
        <v>13</v>
      </c>
      <c r="C41" s="12">
        <f t="shared" si="3"/>
        <v>16989.998003194887</v>
      </c>
      <c r="D41" s="12">
        <f t="shared" si="4"/>
        <v>4493.9713600401219</v>
      </c>
      <c r="F41">
        <v>5</v>
      </c>
      <c r="G41" s="8">
        <f t="shared" si="5"/>
        <v>22469.85680020061</v>
      </c>
    </row>
    <row r="42" spans="2:7" x14ac:dyDescent="0.3">
      <c r="B42" s="1" t="s">
        <v>14</v>
      </c>
      <c r="C42" s="12">
        <f t="shared" si="3"/>
        <v>13458.179762577727</v>
      </c>
      <c r="D42" s="12">
        <f t="shared" si="4"/>
        <v>4805.3257646634847</v>
      </c>
      <c r="F42">
        <v>4</v>
      </c>
      <c r="G42" s="8">
        <f t="shared" si="5"/>
        <v>19221.303058653939</v>
      </c>
    </row>
    <row r="43" spans="2:7" x14ac:dyDescent="0.3">
      <c r="B43" s="1" t="s">
        <v>15</v>
      </c>
      <c r="C43" s="12">
        <f t="shared" si="3"/>
        <v>10628.459599703483</v>
      </c>
      <c r="D43" s="12">
        <f t="shared" si="4"/>
        <v>5035.0608509697249</v>
      </c>
      <c r="F43">
        <v>3</v>
      </c>
      <c r="G43" s="8">
        <f t="shared" si="5"/>
        <v>15105.182552909175</v>
      </c>
    </row>
    <row r="44" spans="2:7" x14ac:dyDescent="0.3">
      <c r="B44" s="1" t="s">
        <v>16</v>
      </c>
      <c r="C44" s="12">
        <f t="shared" si="3"/>
        <v>9297.0640066500418</v>
      </c>
      <c r="D44" s="12">
        <f t="shared" si="4"/>
        <v>5903.5349889512154</v>
      </c>
      <c r="F44">
        <v>2</v>
      </c>
      <c r="G44" s="8">
        <f t="shared" si="5"/>
        <v>11807.069977902431</v>
      </c>
    </row>
    <row r="45" spans="2:7" x14ac:dyDescent="0.3">
      <c r="B45" s="1" t="s">
        <v>17</v>
      </c>
      <c r="C45" s="12">
        <f t="shared" si="3"/>
        <v>10415.395726495726</v>
      </c>
      <c r="D45" s="12">
        <f t="shared" si="4"/>
        <v>8796.7869311619306</v>
      </c>
      <c r="F45">
        <v>1</v>
      </c>
      <c r="G45" s="8">
        <f t="shared" si="5"/>
        <v>8796.7869311619306</v>
      </c>
    </row>
    <row r="46" spans="2:7" x14ac:dyDescent="0.3">
      <c r="B46" s="1" t="s">
        <v>18</v>
      </c>
      <c r="C46" s="12">
        <f t="shared" si="3"/>
        <v>15918.705959397512</v>
      </c>
      <c r="D46" s="12">
        <f t="shared" si="4"/>
        <v>14677.570590283167</v>
      </c>
      <c r="F46">
        <v>1</v>
      </c>
      <c r="G46" s="8">
        <f t="shared" si="5"/>
        <v>14677.570590283167</v>
      </c>
    </row>
    <row r="47" spans="2:7" x14ac:dyDescent="0.3">
      <c r="C47" s="2"/>
      <c r="D47" s="3"/>
    </row>
    <row r="48" spans="2:7" x14ac:dyDescent="0.3">
      <c r="B48" s="1" t="s">
        <v>39</v>
      </c>
      <c r="C48" s="12">
        <f>SUM(C29:C46)</f>
        <v>424557.04695320304</v>
      </c>
      <c r="D48" s="13">
        <f>C48/G25*1000</f>
        <v>77.031810126444569</v>
      </c>
      <c r="F48" s="8">
        <f>SUM(F29:F46)</f>
        <v>100</v>
      </c>
      <c r="G48" s="5">
        <f>SUM(G29:G46)/100</f>
        <v>8028.8528109097815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8"/>
  <sheetViews>
    <sheetView workbookViewId="0">
      <selection activeCell="B100" sqref="B100"/>
    </sheetView>
  </sheetViews>
  <sheetFormatPr defaultRowHeight="14.4" x14ac:dyDescent="0.3"/>
  <cols>
    <col min="1" max="1" width="17.6640625" customWidth="1"/>
    <col min="2" max="3" width="20" customWidth="1"/>
    <col min="5" max="5" width="9.5546875" bestFit="1" customWidth="1"/>
  </cols>
  <sheetData>
    <row r="1" spans="3:22" x14ac:dyDescent="0.3">
      <c r="C1" s="21" t="s">
        <v>140</v>
      </c>
    </row>
    <row r="2" spans="3:22" x14ac:dyDescent="0.3">
      <c r="D2" t="s">
        <v>143</v>
      </c>
    </row>
    <row r="3" spans="3:22" x14ac:dyDescent="0.3">
      <c r="D3" t="s">
        <v>73</v>
      </c>
      <c r="E3" t="s">
        <v>74</v>
      </c>
      <c r="F3" t="s">
        <v>75</v>
      </c>
      <c r="G3" t="s">
        <v>49</v>
      </c>
      <c r="H3" t="s">
        <v>49</v>
      </c>
      <c r="I3" t="s">
        <v>49</v>
      </c>
    </row>
    <row r="4" spans="3:22" x14ac:dyDescent="0.3">
      <c r="C4" t="s">
        <v>98</v>
      </c>
      <c r="D4" s="11">
        <v>3</v>
      </c>
      <c r="E4" s="11">
        <v>4</v>
      </c>
      <c r="F4" s="11">
        <v>1</v>
      </c>
      <c r="G4" s="11">
        <v>2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3:22" x14ac:dyDescent="0.3">
      <c r="C5" s="11" t="s">
        <v>99</v>
      </c>
      <c r="D5" s="11">
        <v>15711</v>
      </c>
      <c r="E5" s="11">
        <v>9439</v>
      </c>
      <c r="F5" s="11">
        <v>5693</v>
      </c>
      <c r="G5" s="11">
        <v>8855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3:22" x14ac:dyDescent="0.3">
      <c r="C6" s="11" t="s">
        <v>100</v>
      </c>
      <c r="D6" s="11">
        <v>18401</v>
      </c>
      <c r="E6" s="11">
        <v>10694</v>
      </c>
      <c r="F6" s="11">
        <v>7294</v>
      </c>
      <c r="G6" s="11">
        <v>9968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3:22" x14ac:dyDescent="0.3">
      <c r="C7" s="11" t="s">
        <v>101</v>
      </c>
      <c r="D7" s="11">
        <v>319</v>
      </c>
      <c r="E7" s="11">
        <v>277</v>
      </c>
      <c r="F7" s="11">
        <v>93</v>
      </c>
      <c r="G7" s="11">
        <v>181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spans="3:22" x14ac:dyDescent="0.3">
      <c r="C8" s="11" t="s">
        <v>102</v>
      </c>
      <c r="D8" s="11">
        <v>738</v>
      </c>
      <c r="E8" s="11">
        <v>380</v>
      </c>
      <c r="F8" s="11">
        <v>391</v>
      </c>
      <c r="G8" s="11">
        <v>281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3:22" x14ac:dyDescent="0.3">
      <c r="C9" s="11" t="s">
        <v>63</v>
      </c>
      <c r="D9" s="11">
        <v>2606</v>
      </c>
      <c r="E9" s="11">
        <v>1187</v>
      </c>
      <c r="F9" s="11">
        <v>1132</v>
      </c>
      <c r="G9" s="11">
        <v>1112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3:22" x14ac:dyDescent="0.3">
      <c r="C10" s="11" t="s">
        <v>103</v>
      </c>
      <c r="D10" s="11">
        <v>2620</v>
      </c>
      <c r="E10" s="11">
        <v>1714</v>
      </c>
      <c r="F10" s="11">
        <v>1036</v>
      </c>
      <c r="G10" s="11">
        <v>1544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3:22" x14ac:dyDescent="0.3">
      <c r="C11" s="11" t="s">
        <v>71</v>
      </c>
      <c r="D11" s="11">
        <v>3068</v>
      </c>
      <c r="E11" s="11">
        <v>1718</v>
      </c>
      <c r="F11" s="11">
        <v>1332</v>
      </c>
      <c r="G11" s="11">
        <v>950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3:22" x14ac:dyDescent="0.3">
      <c r="C12" s="11" t="s">
        <v>72</v>
      </c>
      <c r="D12" s="11">
        <v>1314</v>
      </c>
      <c r="E12" s="11">
        <v>864</v>
      </c>
      <c r="F12" s="11">
        <v>731</v>
      </c>
      <c r="G12" s="11">
        <v>1012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pans="3:22" x14ac:dyDescent="0.3">
      <c r="C13" s="11" t="s">
        <v>104</v>
      </c>
      <c r="D13" s="11">
        <v>6841</v>
      </c>
      <c r="E13" s="11">
        <v>4378</v>
      </c>
      <c r="F13" s="11">
        <v>2750</v>
      </c>
      <c r="G13" s="11">
        <v>4825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3:22" x14ac:dyDescent="0.3">
      <c r="C14" s="11" t="s">
        <v>64</v>
      </c>
      <c r="D14" s="11">
        <v>159</v>
      </c>
      <c r="E14" s="11">
        <v>101</v>
      </c>
      <c r="F14" s="11">
        <v>588</v>
      </c>
      <c r="G14" s="11">
        <v>33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3:22" x14ac:dyDescent="0.3">
      <c r="C15" s="11" t="s">
        <v>65</v>
      </c>
      <c r="D15" s="11">
        <v>6343</v>
      </c>
      <c r="E15" s="11">
        <v>4173</v>
      </c>
      <c r="F15" s="11">
        <v>2215</v>
      </c>
      <c r="G15" s="11">
        <v>3610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</row>
    <row r="16" spans="3:22" x14ac:dyDescent="0.3">
      <c r="C16" s="11" t="s">
        <v>66</v>
      </c>
      <c r="D16" s="11">
        <v>2591</v>
      </c>
      <c r="E16" s="11">
        <v>1167</v>
      </c>
      <c r="F16" s="11">
        <v>1225</v>
      </c>
      <c r="G16" s="11">
        <v>1609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</row>
    <row r="17" spans="3:20" x14ac:dyDescent="0.3">
      <c r="C17" s="11" t="s">
        <v>67</v>
      </c>
      <c r="D17" s="11">
        <v>392</v>
      </c>
      <c r="E17" s="11">
        <v>290</v>
      </c>
      <c r="F17" s="11">
        <v>126</v>
      </c>
      <c r="G17" s="11">
        <v>263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</row>
    <row r="18" spans="3:20" x14ac:dyDescent="0.3">
      <c r="C18" s="11" t="s">
        <v>68</v>
      </c>
      <c r="D18" s="11">
        <v>183</v>
      </c>
      <c r="E18" s="11">
        <v>88</v>
      </c>
      <c r="F18" s="11">
        <v>81</v>
      </c>
      <c r="G18" s="11">
        <v>89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</row>
    <row r="19" spans="3:20" x14ac:dyDescent="0.3">
      <c r="C19" s="11" t="s">
        <v>70</v>
      </c>
      <c r="D19" s="11">
        <v>2220</v>
      </c>
      <c r="E19" s="11">
        <v>1310</v>
      </c>
      <c r="F19" s="11">
        <v>297</v>
      </c>
      <c r="G19" s="11">
        <v>458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</row>
    <row r="20" spans="3:20" x14ac:dyDescent="0.3">
      <c r="C20" s="11" t="s">
        <v>105</v>
      </c>
      <c r="D20" s="11">
        <v>17238</v>
      </c>
      <c r="E20" s="11">
        <v>10013</v>
      </c>
      <c r="F20" s="11">
        <v>7481</v>
      </c>
      <c r="G20" s="11">
        <v>9971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3:20" x14ac:dyDescent="0.3">
      <c r="C21" s="11" t="s">
        <v>106</v>
      </c>
      <c r="D21" s="11">
        <v>6036</v>
      </c>
      <c r="E21" s="11">
        <v>2654</v>
      </c>
      <c r="F21" s="11">
        <v>2679</v>
      </c>
      <c r="G21" s="11">
        <v>3335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3:20" x14ac:dyDescent="0.3">
      <c r="C22" s="11" t="s">
        <v>107</v>
      </c>
      <c r="D22" s="11">
        <v>4658</v>
      </c>
      <c r="E22" s="11">
        <v>2870</v>
      </c>
      <c r="F22" s="11">
        <v>2346</v>
      </c>
      <c r="G22" s="11">
        <v>2833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3:20" x14ac:dyDescent="0.3">
      <c r="C23" s="11" t="s">
        <v>108</v>
      </c>
      <c r="D23" s="11">
        <v>3565</v>
      </c>
      <c r="E23" s="11">
        <v>2285</v>
      </c>
      <c r="F23" s="11">
        <v>877</v>
      </c>
      <c r="G23" s="11">
        <v>1588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3:20" x14ac:dyDescent="0.3">
      <c r="C24" s="11" t="s">
        <v>109</v>
      </c>
      <c r="D24" s="11">
        <v>334</v>
      </c>
      <c r="E24" s="11">
        <v>208</v>
      </c>
      <c r="F24" s="11">
        <v>120</v>
      </c>
      <c r="G24" s="11">
        <v>152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3:20" x14ac:dyDescent="0.3">
      <c r="C25" s="11" t="s">
        <v>110</v>
      </c>
      <c r="D25" s="11">
        <v>2947</v>
      </c>
      <c r="E25" s="11">
        <v>1881</v>
      </c>
      <c r="F25" s="11">
        <v>1031</v>
      </c>
      <c r="G25" s="11">
        <v>1669</v>
      </c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  <row r="26" spans="3:20" x14ac:dyDescent="0.3">
      <c r="C26" s="11" t="s">
        <v>111</v>
      </c>
      <c r="D26" s="11">
        <v>361</v>
      </c>
      <c r="E26" s="11">
        <v>365</v>
      </c>
      <c r="F26" s="11">
        <v>116</v>
      </c>
      <c r="G26" s="11">
        <v>55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</row>
    <row r="27" spans="3:20" x14ac:dyDescent="0.3">
      <c r="C27" s="11" t="s">
        <v>138</v>
      </c>
      <c r="D27" s="11">
        <v>0</v>
      </c>
      <c r="E27" s="11">
        <v>0</v>
      </c>
      <c r="F27" s="11">
        <v>0</v>
      </c>
      <c r="G27" s="11">
        <v>0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</row>
    <row r="28" spans="3:20" x14ac:dyDescent="0.3">
      <c r="C28" s="11" t="s">
        <v>112</v>
      </c>
      <c r="D28" s="11">
        <v>289</v>
      </c>
      <c r="E28" s="11">
        <v>174</v>
      </c>
      <c r="F28" s="11">
        <v>149</v>
      </c>
      <c r="G28" s="11">
        <v>176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</row>
    <row r="29" spans="3:20" x14ac:dyDescent="0.3">
      <c r="C29" s="11" t="s">
        <v>113</v>
      </c>
      <c r="D29" s="11">
        <v>406</v>
      </c>
      <c r="E29" s="11">
        <v>366</v>
      </c>
      <c r="F29" s="11">
        <v>179</v>
      </c>
      <c r="G29" s="11">
        <v>126</v>
      </c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</row>
    <row r="30" spans="3:20" x14ac:dyDescent="0.3">
      <c r="C30" s="11" t="s">
        <v>114</v>
      </c>
      <c r="D30" s="11">
        <v>45</v>
      </c>
      <c r="E30" s="11">
        <v>34</v>
      </c>
      <c r="F30" s="11">
        <v>14</v>
      </c>
      <c r="G30" s="11">
        <v>16</v>
      </c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</row>
    <row r="31" spans="3:20" x14ac:dyDescent="0.3">
      <c r="C31" s="11" t="s">
        <v>67</v>
      </c>
      <c r="D31" s="11">
        <v>522</v>
      </c>
      <c r="E31" s="11">
        <v>307</v>
      </c>
      <c r="F31" s="11">
        <v>196</v>
      </c>
      <c r="G31" s="11">
        <v>337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3:20" x14ac:dyDescent="0.3">
      <c r="C32" s="11" t="s">
        <v>139</v>
      </c>
      <c r="D32" s="11">
        <v>0</v>
      </c>
      <c r="E32" s="11">
        <v>0</v>
      </c>
      <c r="F32" s="11">
        <v>0</v>
      </c>
      <c r="G32" s="11">
        <v>0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3:20" x14ac:dyDescent="0.3">
      <c r="C33" s="11" t="s">
        <v>115</v>
      </c>
      <c r="D33" s="11">
        <v>2462</v>
      </c>
      <c r="E33" s="11">
        <v>1279</v>
      </c>
      <c r="F33" s="11">
        <v>969</v>
      </c>
      <c r="G33" s="11">
        <v>1087</v>
      </c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3:20" x14ac:dyDescent="0.3">
      <c r="C34" s="11" t="s">
        <v>116</v>
      </c>
      <c r="D34" s="11">
        <v>776</v>
      </c>
      <c r="E34" s="11">
        <v>411</v>
      </c>
      <c r="F34" s="11">
        <v>434</v>
      </c>
      <c r="G34" s="11">
        <v>388</v>
      </c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3:20" x14ac:dyDescent="0.3">
      <c r="C35" s="11" t="s">
        <v>117</v>
      </c>
      <c r="D35" s="11">
        <v>790</v>
      </c>
      <c r="E35" s="11">
        <v>417</v>
      </c>
      <c r="F35" s="11">
        <v>406</v>
      </c>
      <c r="G35" s="11">
        <v>538</v>
      </c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spans="3:20" x14ac:dyDescent="0.3">
      <c r="C36" s="11" t="s">
        <v>118</v>
      </c>
      <c r="D36" s="11">
        <v>435</v>
      </c>
      <c r="E36" s="11">
        <v>329</v>
      </c>
      <c r="F36" s="11">
        <v>257</v>
      </c>
      <c r="G36" s="11">
        <v>212</v>
      </c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3:20" x14ac:dyDescent="0.3">
      <c r="C37" s="11" t="s">
        <v>119</v>
      </c>
      <c r="D37" s="11">
        <v>208</v>
      </c>
      <c r="E37" s="11">
        <v>82</v>
      </c>
      <c r="F37" s="11">
        <v>55</v>
      </c>
      <c r="G37" s="11">
        <v>99</v>
      </c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3:20" x14ac:dyDescent="0.3">
      <c r="C38" s="11" t="s">
        <v>120</v>
      </c>
      <c r="D38" s="11">
        <v>356</v>
      </c>
      <c r="E38" s="11">
        <v>239</v>
      </c>
      <c r="F38" s="11">
        <v>179</v>
      </c>
      <c r="G38" s="11">
        <v>124</v>
      </c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3:20" x14ac:dyDescent="0.3">
      <c r="C39" s="11" t="s">
        <v>121</v>
      </c>
      <c r="D39" s="11">
        <v>119</v>
      </c>
      <c r="E39" s="11">
        <v>200</v>
      </c>
      <c r="F39" s="11">
        <v>180</v>
      </c>
      <c r="G39" s="11">
        <v>184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0" spans="3:20" x14ac:dyDescent="0.3">
      <c r="C40" s="11" t="s">
        <v>122</v>
      </c>
      <c r="D40" s="11">
        <v>75</v>
      </c>
      <c r="E40" s="11">
        <v>56</v>
      </c>
      <c r="F40" s="11">
        <v>20</v>
      </c>
      <c r="G40" s="11">
        <v>33</v>
      </c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</row>
    <row r="41" spans="3:20" x14ac:dyDescent="0.3">
      <c r="C41" s="11" t="s">
        <v>123</v>
      </c>
      <c r="D41" s="11">
        <v>50</v>
      </c>
      <c r="E41" s="11">
        <v>35</v>
      </c>
      <c r="F41" s="11">
        <v>7</v>
      </c>
      <c r="G41" s="11">
        <v>15</v>
      </c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3:20" x14ac:dyDescent="0.3">
      <c r="C42" s="11" t="s">
        <v>124</v>
      </c>
      <c r="D42" s="11">
        <v>1031</v>
      </c>
      <c r="E42" s="11">
        <v>597</v>
      </c>
      <c r="F42" s="11">
        <v>375</v>
      </c>
      <c r="G42" s="11">
        <v>526</v>
      </c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</row>
    <row r="43" spans="3:20" x14ac:dyDescent="0.3">
      <c r="C43" s="11" t="s">
        <v>125</v>
      </c>
      <c r="D43" s="11">
        <v>778</v>
      </c>
      <c r="E43" s="11">
        <v>450</v>
      </c>
      <c r="F43" s="11">
        <v>247</v>
      </c>
      <c r="G43" s="11">
        <v>414</v>
      </c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</row>
    <row r="44" spans="3:20" x14ac:dyDescent="0.3">
      <c r="C44" s="11" t="s">
        <v>126</v>
      </c>
      <c r="D44" s="11">
        <v>431</v>
      </c>
      <c r="E44" s="11">
        <v>286</v>
      </c>
      <c r="F44" s="11">
        <v>204</v>
      </c>
      <c r="G44" s="11">
        <v>188</v>
      </c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5" spans="3:20" x14ac:dyDescent="0.3">
      <c r="C45" s="11" t="s">
        <v>127</v>
      </c>
      <c r="D45" s="11">
        <v>1389</v>
      </c>
      <c r="E45" s="11">
        <v>978</v>
      </c>
      <c r="F45" s="11">
        <v>473</v>
      </c>
      <c r="G45" s="11">
        <v>861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</row>
    <row r="46" spans="3:20" x14ac:dyDescent="0.3">
      <c r="C46" s="11" t="s">
        <v>128</v>
      </c>
      <c r="D46" s="11">
        <v>1361</v>
      </c>
      <c r="E46" s="11">
        <v>559</v>
      </c>
      <c r="F46" s="11">
        <v>442</v>
      </c>
      <c r="G46" s="11">
        <v>555</v>
      </c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</row>
    <row r="47" spans="3:20" x14ac:dyDescent="0.3">
      <c r="C47" s="11" t="s">
        <v>129</v>
      </c>
      <c r="D47" s="11">
        <v>2906</v>
      </c>
      <c r="E47" s="11">
        <v>1780</v>
      </c>
      <c r="F47" s="11">
        <v>1140</v>
      </c>
      <c r="G47" s="11">
        <v>1553</v>
      </c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</row>
    <row r="48" spans="3:20" x14ac:dyDescent="0.3">
      <c r="C48" s="11" t="s">
        <v>130</v>
      </c>
      <c r="D48" s="11">
        <v>543</v>
      </c>
      <c r="E48" s="11">
        <v>338</v>
      </c>
      <c r="F48" s="11">
        <v>94</v>
      </c>
      <c r="G48" s="11">
        <v>111</v>
      </c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</row>
    <row r="49" spans="2:20" x14ac:dyDescent="0.3">
      <c r="C49" s="11" t="s">
        <v>131</v>
      </c>
      <c r="D49" s="11">
        <v>194</v>
      </c>
      <c r="E49" s="11">
        <v>125</v>
      </c>
      <c r="F49" s="11">
        <v>66</v>
      </c>
      <c r="G49" s="11">
        <v>91</v>
      </c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</row>
    <row r="50" spans="2:20" x14ac:dyDescent="0.3">
      <c r="C50" s="11" t="s">
        <v>132</v>
      </c>
      <c r="D50" s="11">
        <v>1298</v>
      </c>
      <c r="E50" s="11">
        <v>710</v>
      </c>
      <c r="F50" s="11">
        <v>511</v>
      </c>
      <c r="G50" s="11">
        <v>781</v>
      </c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  <row r="51" spans="2:20" x14ac:dyDescent="0.3">
      <c r="C51" s="11" t="s">
        <v>133</v>
      </c>
      <c r="D51" s="11">
        <v>492</v>
      </c>
      <c r="E51" s="11">
        <v>278</v>
      </c>
      <c r="F51" s="11">
        <v>212</v>
      </c>
      <c r="G51" s="11">
        <v>297</v>
      </c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</row>
    <row r="52" spans="2:20" x14ac:dyDescent="0.3">
      <c r="C52" s="11" t="s">
        <v>134</v>
      </c>
      <c r="D52" s="11">
        <v>1716</v>
      </c>
      <c r="E52" s="11">
        <v>921</v>
      </c>
      <c r="F52" s="11">
        <v>626</v>
      </c>
      <c r="G52" s="11">
        <v>955</v>
      </c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</row>
    <row r="53" spans="2:20" x14ac:dyDescent="0.3">
      <c r="C53" s="11" t="s">
        <v>135</v>
      </c>
      <c r="D53" s="11">
        <v>1092</v>
      </c>
      <c r="E53" s="11">
        <v>483</v>
      </c>
      <c r="F53" s="11">
        <v>434</v>
      </c>
      <c r="G53" s="11">
        <v>711</v>
      </c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</row>
    <row r="54" spans="2:20" x14ac:dyDescent="0.3">
      <c r="C54" s="11" t="s">
        <v>136</v>
      </c>
      <c r="D54" s="11">
        <v>534</v>
      </c>
      <c r="E54" s="11">
        <v>355</v>
      </c>
      <c r="F54" s="11">
        <v>288</v>
      </c>
      <c r="G54" s="11">
        <v>418</v>
      </c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</row>
    <row r="55" spans="2:20" x14ac:dyDescent="0.3">
      <c r="C55" s="11" t="s">
        <v>137</v>
      </c>
      <c r="D55" s="11">
        <v>402</v>
      </c>
      <c r="E55" s="11">
        <v>415</v>
      </c>
      <c r="F55" s="11">
        <v>116</v>
      </c>
      <c r="G55" s="11">
        <v>259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</row>
    <row r="56" spans="2:20" x14ac:dyDescent="0.3">
      <c r="C56" s="3" t="s">
        <v>142</v>
      </c>
      <c r="D56" s="20">
        <v>19400</v>
      </c>
      <c r="E56" s="20">
        <v>11200</v>
      </c>
      <c r="F56" s="20">
        <v>7700</v>
      </c>
      <c r="G56" s="20">
        <v>10400</v>
      </c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</row>
    <row r="57" spans="2:20" x14ac:dyDescent="0.3">
      <c r="D57" s="24" t="s">
        <v>154</v>
      </c>
      <c r="J57" s="11"/>
    </row>
    <row r="58" spans="2:20" x14ac:dyDescent="0.3">
      <c r="B58" t="s">
        <v>82</v>
      </c>
      <c r="C58" t="s">
        <v>95</v>
      </c>
      <c r="H58" s="29" t="s">
        <v>155</v>
      </c>
      <c r="J58" s="11"/>
    </row>
    <row r="59" spans="2:20" x14ac:dyDescent="0.3">
      <c r="C59">
        <f>SUM(D5:IW5)</f>
        <v>39698</v>
      </c>
      <c r="D59">
        <f>D5/D$56</f>
        <v>0.80984536082474223</v>
      </c>
      <c r="E59">
        <f t="shared" ref="E59:G59" si="0">E5/E$56</f>
        <v>0.84276785714285718</v>
      </c>
      <c r="F59">
        <f t="shared" si="0"/>
        <v>0.73935064935064931</v>
      </c>
      <c r="G59">
        <f t="shared" si="0"/>
        <v>0.85144230769230766</v>
      </c>
      <c r="J59" s="11"/>
    </row>
    <row r="60" spans="2:20" x14ac:dyDescent="0.3">
      <c r="C60">
        <f t="shared" ref="C60:C109" si="1">SUM(D6:IW6)</f>
        <v>46357</v>
      </c>
      <c r="D60">
        <f t="shared" ref="D60:G60" si="2">D6/D$56</f>
        <v>0.94850515463917529</v>
      </c>
      <c r="E60">
        <f t="shared" si="2"/>
        <v>0.9548214285714286</v>
      </c>
      <c r="F60">
        <f t="shared" si="2"/>
        <v>0.94727272727272727</v>
      </c>
      <c r="G60">
        <f t="shared" si="2"/>
        <v>0.95846153846153848</v>
      </c>
      <c r="J60" s="11"/>
    </row>
    <row r="61" spans="2:20" x14ac:dyDescent="0.3">
      <c r="C61">
        <f t="shared" si="1"/>
        <v>870</v>
      </c>
      <c r="D61">
        <f t="shared" ref="D61:G61" si="3">D7/D$56</f>
        <v>1.6443298969072165E-2</v>
      </c>
      <c r="E61">
        <f t="shared" si="3"/>
        <v>2.4732142857142859E-2</v>
      </c>
      <c r="F61">
        <f t="shared" si="3"/>
        <v>1.2077922077922078E-2</v>
      </c>
      <c r="G61">
        <f t="shared" si="3"/>
        <v>1.7403846153846155E-2</v>
      </c>
      <c r="J61" s="11"/>
    </row>
    <row r="62" spans="2:20" x14ac:dyDescent="0.3">
      <c r="C62">
        <f t="shared" si="1"/>
        <v>1790</v>
      </c>
      <c r="D62">
        <f t="shared" ref="D62:G62" si="4">D8/D$56</f>
        <v>3.8041237113402064E-2</v>
      </c>
      <c r="E62">
        <f t="shared" si="4"/>
        <v>3.3928571428571426E-2</v>
      </c>
      <c r="F62">
        <f t="shared" si="4"/>
        <v>5.0779220779220778E-2</v>
      </c>
      <c r="G62">
        <f t="shared" si="4"/>
        <v>2.7019230769230768E-2</v>
      </c>
      <c r="J62" s="11"/>
    </row>
    <row r="63" spans="2:20" x14ac:dyDescent="0.3">
      <c r="C63">
        <f t="shared" si="1"/>
        <v>6037</v>
      </c>
      <c r="D63">
        <f t="shared" ref="D63:G63" si="5">D9/D$56</f>
        <v>0.1343298969072165</v>
      </c>
      <c r="E63">
        <f t="shared" si="5"/>
        <v>0.10598214285714286</v>
      </c>
      <c r="F63">
        <f t="shared" si="5"/>
        <v>0.14701298701298701</v>
      </c>
      <c r="G63">
        <f t="shared" si="5"/>
        <v>0.10692307692307693</v>
      </c>
      <c r="J63" s="11"/>
    </row>
    <row r="64" spans="2:20" x14ac:dyDescent="0.3">
      <c r="C64">
        <f t="shared" si="1"/>
        <v>6914</v>
      </c>
      <c r="D64">
        <f t="shared" ref="D64:G64" si="6">D10/D$56</f>
        <v>0.13505154639175257</v>
      </c>
      <c r="E64">
        <f t="shared" si="6"/>
        <v>0.15303571428571427</v>
      </c>
      <c r="F64">
        <f t="shared" si="6"/>
        <v>0.13454545454545455</v>
      </c>
      <c r="G64">
        <f t="shared" si="6"/>
        <v>0.14846153846153845</v>
      </c>
      <c r="J64" s="11"/>
    </row>
    <row r="65" spans="3:10" x14ac:dyDescent="0.3">
      <c r="C65">
        <f t="shared" si="1"/>
        <v>7068</v>
      </c>
      <c r="D65">
        <f t="shared" ref="D65:G65" si="7">D11/D$56</f>
        <v>0.15814432989690722</v>
      </c>
      <c r="E65">
        <f t="shared" si="7"/>
        <v>0.15339285714285714</v>
      </c>
      <c r="F65">
        <f t="shared" si="7"/>
        <v>0.17298701298701299</v>
      </c>
      <c r="G65">
        <f t="shared" si="7"/>
        <v>9.1346153846153841E-2</v>
      </c>
      <c r="J65" s="11"/>
    </row>
    <row r="66" spans="3:10" x14ac:dyDescent="0.3">
      <c r="C66">
        <f t="shared" si="1"/>
        <v>3921</v>
      </c>
      <c r="D66">
        <f t="shared" ref="D66:G66" si="8">D12/D$56</f>
        <v>6.7731958762886596E-2</v>
      </c>
      <c r="E66">
        <f t="shared" si="8"/>
        <v>7.7142857142857138E-2</v>
      </c>
      <c r="F66">
        <f t="shared" si="8"/>
        <v>9.4935064935064942E-2</v>
      </c>
      <c r="G66">
        <f t="shared" si="8"/>
        <v>9.7307692307692303E-2</v>
      </c>
      <c r="J66" s="11"/>
    </row>
    <row r="67" spans="3:10" x14ac:dyDescent="0.3">
      <c r="C67">
        <f t="shared" si="1"/>
        <v>18794</v>
      </c>
      <c r="D67">
        <f t="shared" ref="D67:G67" si="9">D13/D$56</f>
        <v>0.35262886597938142</v>
      </c>
      <c r="E67">
        <f t="shared" si="9"/>
        <v>0.39089285714285715</v>
      </c>
      <c r="F67">
        <f t="shared" si="9"/>
        <v>0.35714285714285715</v>
      </c>
      <c r="G67">
        <f t="shared" si="9"/>
        <v>0.46394230769230771</v>
      </c>
      <c r="J67" s="11"/>
    </row>
    <row r="68" spans="3:10" x14ac:dyDescent="0.3">
      <c r="C68">
        <f t="shared" si="1"/>
        <v>881</v>
      </c>
      <c r="D68">
        <f t="shared" ref="D68:G68" si="10">D14/D$56</f>
        <v>8.1958762886597935E-3</v>
      </c>
      <c r="E68">
        <f t="shared" si="10"/>
        <v>9.0178571428571434E-3</v>
      </c>
      <c r="F68">
        <f t="shared" si="10"/>
        <v>7.636363636363637E-2</v>
      </c>
      <c r="G68">
        <f t="shared" si="10"/>
        <v>3.173076923076923E-3</v>
      </c>
      <c r="J68" s="11"/>
    </row>
    <row r="69" spans="3:10" x14ac:dyDescent="0.3">
      <c r="C69">
        <f t="shared" si="1"/>
        <v>16341</v>
      </c>
      <c r="D69">
        <f t="shared" ref="D69:G69" si="11">D15/D$56</f>
        <v>0.32695876288659792</v>
      </c>
      <c r="E69">
        <f t="shared" si="11"/>
        <v>0.37258928571428573</v>
      </c>
      <c r="F69">
        <f t="shared" si="11"/>
        <v>0.28766233766233767</v>
      </c>
      <c r="G69">
        <f t="shared" si="11"/>
        <v>0.3471153846153846</v>
      </c>
      <c r="J69" s="11"/>
    </row>
    <row r="70" spans="3:10" x14ac:dyDescent="0.3">
      <c r="C70">
        <f t="shared" si="1"/>
        <v>6592</v>
      </c>
      <c r="D70">
        <f t="shared" ref="D70:G70" si="12">D16/D$56</f>
        <v>0.13355670103092784</v>
      </c>
      <c r="E70">
        <f t="shared" si="12"/>
        <v>0.10419642857142856</v>
      </c>
      <c r="F70">
        <f t="shared" si="12"/>
        <v>0.15909090909090909</v>
      </c>
      <c r="G70">
        <f t="shared" si="12"/>
        <v>0.15471153846153846</v>
      </c>
      <c r="J70" s="11"/>
    </row>
    <row r="71" spans="3:10" x14ac:dyDescent="0.3">
      <c r="C71">
        <f t="shared" si="1"/>
        <v>1071</v>
      </c>
      <c r="D71">
        <f t="shared" ref="D71:G71" si="13">D17/D$56</f>
        <v>2.0206185567010308E-2</v>
      </c>
      <c r="E71">
        <f t="shared" si="13"/>
        <v>2.5892857142857145E-2</v>
      </c>
      <c r="F71">
        <f t="shared" si="13"/>
        <v>1.6363636363636365E-2</v>
      </c>
      <c r="G71">
        <f t="shared" si="13"/>
        <v>2.5288461538461537E-2</v>
      </c>
      <c r="J71" s="11"/>
    </row>
    <row r="72" spans="3:10" x14ac:dyDescent="0.3">
      <c r="C72">
        <f t="shared" si="1"/>
        <v>441</v>
      </c>
      <c r="D72">
        <f t="shared" ref="D72:G72" si="14">D18/D$56</f>
        <v>9.4329896907216493E-3</v>
      </c>
      <c r="E72">
        <f t="shared" si="14"/>
        <v>7.8571428571428577E-3</v>
      </c>
      <c r="F72">
        <f t="shared" si="14"/>
        <v>1.0519480519480519E-2</v>
      </c>
      <c r="G72">
        <f t="shared" si="14"/>
        <v>8.5576923076923078E-3</v>
      </c>
      <c r="J72" s="11"/>
    </row>
    <row r="73" spans="3:10" x14ac:dyDescent="0.3">
      <c r="C73">
        <f t="shared" si="1"/>
        <v>4285</v>
      </c>
      <c r="D73">
        <f t="shared" ref="D73:G73" si="15">D19/D$56</f>
        <v>0.11443298969072165</v>
      </c>
      <c r="E73">
        <f t="shared" si="15"/>
        <v>0.11696428571428572</v>
      </c>
      <c r="F73">
        <f t="shared" si="15"/>
        <v>3.8571428571428569E-2</v>
      </c>
      <c r="G73">
        <f t="shared" si="15"/>
        <v>4.403846153846154E-2</v>
      </c>
      <c r="J73" s="11"/>
    </row>
    <row r="74" spans="3:10" x14ac:dyDescent="0.3">
      <c r="C74">
        <f t="shared" si="1"/>
        <v>44703</v>
      </c>
      <c r="D74">
        <f t="shared" ref="D74:G74" si="16">D20/D$56</f>
        <v>0.88855670103092788</v>
      </c>
      <c r="E74">
        <f t="shared" si="16"/>
        <v>0.8940178571428572</v>
      </c>
      <c r="F74">
        <f t="shared" si="16"/>
        <v>0.97155844155844151</v>
      </c>
      <c r="G74">
        <f t="shared" si="16"/>
        <v>0.95874999999999999</v>
      </c>
      <c r="J74" s="11"/>
    </row>
    <row r="75" spans="3:10" x14ac:dyDescent="0.3">
      <c r="C75">
        <f t="shared" si="1"/>
        <v>14704</v>
      </c>
      <c r="D75">
        <f t="shared" ref="D75:G75" si="17">D21/D$56</f>
        <v>0.31113402061855672</v>
      </c>
      <c r="E75">
        <f t="shared" si="17"/>
        <v>0.23696428571428571</v>
      </c>
      <c r="F75">
        <f t="shared" si="17"/>
        <v>0.34792207792207791</v>
      </c>
      <c r="G75">
        <f t="shared" si="17"/>
        <v>0.32067307692307695</v>
      </c>
      <c r="J75" s="11"/>
    </row>
    <row r="76" spans="3:10" x14ac:dyDescent="0.3">
      <c r="C76">
        <f t="shared" si="1"/>
        <v>12707</v>
      </c>
      <c r="D76">
        <f t="shared" ref="D76:G76" si="18">D22/D$56</f>
        <v>0.24010309278350517</v>
      </c>
      <c r="E76">
        <f t="shared" si="18"/>
        <v>0.25624999999999998</v>
      </c>
      <c r="F76">
        <f t="shared" si="18"/>
        <v>0.30467532467532465</v>
      </c>
      <c r="G76">
        <f t="shared" si="18"/>
        <v>0.27240384615384616</v>
      </c>
      <c r="J76" s="11"/>
    </row>
    <row r="77" spans="3:10" x14ac:dyDescent="0.3">
      <c r="C77">
        <f t="shared" si="1"/>
        <v>8315</v>
      </c>
      <c r="D77">
        <f t="shared" ref="D77:G77" si="19">D23/D$56</f>
        <v>0.18376288659793816</v>
      </c>
      <c r="E77">
        <f t="shared" si="19"/>
        <v>0.20401785714285714</v>
      </c>
      <c r="F77">
        <f t="shared" si="19"/>
        <v>0.1138961038961039</v>
      </c>
      <c r="G77">
        <f t="shared" si="19"/>
        <v>0.15269230769230768</v>
      </c>
      <c r="J77" s="11"/>
    </row>
    <row r="78" spans="3:10" x14ac:dyDescent="0.3">
      <c r="C78">
        <f t="shared" si="1"/>
        <v>814</v>
      </c>
      <c r="D78">
        <f t="shared" ref="D78:G78" si="20">D24/D$56</f>
        <v>1.7216494845360825E-2</v>
      </c>
      <c r="E78">
        <f t="shared" si="20"/>
        <v>1.8571428571428572E-2</v>
      </c>
      <c r="F78">
        <f t="shared" si="20"/>
        <v>1.5584415584415584E-2</v>
      </c>
      <c r="G78">
        <f t="shared" si="20"/>
        <v>1.4615384615384615E-2</v>
      </c>
      <c r="J78" s="11"/>
    </row>
    <row r="79" spans="3:10" x14ac:dyDescent="0.3">
      <c r="C79">
        <f t="shared" si="1"/>
        <v>7528</v>
      </c>
      <c r="D79">
        <f t="shared" ref="D79:G79" si="21">D25/D$56</f>
        <v>0.15190721649484537</v>
      </c>
      <c r="E79">
        <f t="shared" si="21"/>
        <v>0.16794642857142858</v>
      </c>
      <c r="F79">
        <f t="shared" si="21"/>
        <v>0.1338961038961039</v>
      </c>
      <c r="G79">
        <f t="shared" si="21"/>
        <v>0.16048076923076923</v>
      </c>
      <c r="J79" s="11"/>
    </row>
    <row r="80" spans="3:10" x14ac:dyDescent="0.3">
      <c r="C80">
        <f t="shared" si="1"/>
        <v>897</v>
      </c>
      <c r="D80">
        <f t="shared" ref="D80:G80" si="22">D26/D$56</f>
        <v>1.8608247422680413E-2</v>
      </c>
      <c r="E80">
        <f t="shared" si="22"/>
        <v>3.2589285714285716E-2</v>
      </c>
      <c r="F80">
        <f t="shared" si="22"/>
        <v>1.5064935064935066E-2</v>
      </c>
      <c r="G80">
        <f t="shared" si="22"/>
        <v>5.2884615384615388E-3</v>
      </c>
      <c r="J80" s="11"/>
    </row>
    <row r="81" spans="3:10" x14ac:dyDescent="0.3">
      <c r="C81">
        <f t="shared" si="1"/>
        <v>0</v>
      </c>
      <c r="D81">
        <f t="shared" ref="D81:G81" si="23">D27/D$56</f>
        <v>0</v>
      </c>
      <c r="E81">
        <f t="shared" si="23"/>
        <v>0</v>
      </c>
      <c r="F81">
        <f t="shared" si="23"/>
        <v>0</v>
      </c>
      <c r="G81">
        <f t="shared" si="23"/>
        <v>0</v>
      </c>
      <c r="J81" s="11"/>
    </row>
    <row r="82" spans="3:10" x14ac:dyDescent="0.3">
      <c r="C82">
        <f t="shared" si="1"/>
        <v>788</v>
      </c>
      <c r="D82">
        <f t="shared" ref="D82:G82" si="24">D28/D$56</f>
        <v>1.4896907216494846E-2</v>
      </c>
      <c r="E82">
        <f t="shared" si="24"/>
        <v>1.5535714285714286E-2</v>
      </c>
      <c r="F82">
        <f t="shared" si="24"/>
        <v>1.9350649350649351E-2</v>
      </c>
      <c r="G82">
        <f t="shared" si="24"/>
        <v>1.6923076923076923E-2</v>
      </c>
      <c r="J82" s="11"/>
    </row>
    <row r="83" spans="3:10" x14ac:dyDescent="0.3">
      <c r="C83">
        <f t="shared" si="1"/>
        <v>1077</v>
      </c>
      <c r="D83">
        <f t="shared" ref="D83:G83" si="25">D29/D$56</f>
        <v>2.0927835051546391E-2</v>
      </c>
      <c r="E83">
        <f t="shared" si="25"/>
        <v>3.2678571428571432E-2</v>
      </c>
      <c r="F83">
        <f t="shared" si="25"/>
        <v>2.3246753246753248E-2</v>
      </c>
      <c r="G83">
        <f t="shared" si="25"/>
        <v>1.2115384615384615E-2</v>
      </c>
      <c r="J83" s="11"/>
    </row>
    <row r="84" spans="3:10" x14ac:dyDescent="0.3">
      <c r="C84">
        <f t="shared" si="1"/>
        <v>109</v>
      </c>
      <c r="D84">
        <f t="shared" ref="D84:G84" si="26">D30/D$56</f>
        <v>2.3195876288659794E-3</v>
      </c>
      <c r="E84">
        <f t="shared" si="26"/>
        <v>3.0357142857142857E-3</v>
      </c>
      <c r="F84">
        <f t="shared" si="26"/>
        <v>1.8181818181818182E-3</v>
      </c>
      <c r="G84">
        <f t="shared" si="26"/>
        <v>1.5384615384615385E-3</v>
      </c>
      <c r="J84" s="11"/>
    </row>
    <row r="85" spans="3:10" x14ac:dyDescent="0.3">
      <c r="C85">
        <f t="shared" si="1"/>
        <v>1362</v>
      </c>
      <c r="D85">
        <f t="shared" ref="D85:G85" si="27">D31/D$56</f>
        <v>2.690721649484536E-2</v>
      </c>
      <c r="E85">
        <f t="shared" si="27"/>
        <v>2.7410714285714285E-2</v>
      </c>
      <c r="F85">
        <f t="shared" si="27"/>
        <v>2.5454545454545455E-2</v>
      </c>
      <c r="G85">
        <f t="shared" si="27"/>
        <v>3.2403846153846151E-2</v>
      </c>
      <c r="J85" s="11"/>
    </row>
    <row r="86" spans="3:10" x14ac:dyDescent="0.3">
      <c r="C86">
        <f t="shared" si="1"/>
        <v>0</v>
      </c>
      <c r="D86">
        <f t="shared" ref="D86:G86" si="28">D32/D$56</f>
        <v>0</v>
      </c>
      <c r="E86">
        <f t="shared" si="28"/>
        <v>0</v>
      </c>
      <c r="F86">
        <f t="shared" si="28"/>
        <v>0</v>
      </c>
      <c r="G86">
        <f t="shared" si="28"/>
        <v>0</v>
      </c>
      <c r="J86" s="11"/>
    </row>
    <row r="87" spans="3:10" x14ac:dyDescent="0.3">
      <c r="C87">
        <f t="shared" si="1"/>
        <v>5797</v>
      </c>
      <c r="D87">
        <f t="shared" ref="D87:G87" si="29">D33/D$56</f>
        <v>0.12690721649484535</v>
      </c>
      <c r="E87">
        <f t="shared" si="29"/>
        <v>0.11419642857142857</v>
      </c>
      <c r="F87">
        <f t="shared" si="29"/>
        <v>0.12584415584415584</v>
      </c>
      <c r="G87">
        <f t="shared" si="29"/>
        <v>0.10451923076923077</v>
      </c>
      <c r="J87" s="11"/>
    </row>
    <row r="88" spans="3:10" x14ac:dyDescent="0.3">
      <c r="C88">
        <f t="shared" si="1"/>
        <v>2009</v>
      </c>
      <c r="D88">
        <f t="shared" ref="D88:G88" si="30">D34/D$56</f>
        <v>0.04</v>
      </c>
      <c r="E88">
        <f t="shared" si="30"/>
        <v>3.6696428571428574E-2</v>
      </c>
      <c r="F88">
        <f t="shared" si="30"/>
        <v>5.6363636363636366E-2</v>
      </c>
      <c r="G88">
        <f t="shared" si="30"/>
        <v>3.7307692307692306E-2</v>
      </c>
      <c r="J88" s="11"/>
    </row>
    <row r="89" spans="3:10" x14ac:dyDescent="0.3">
      <c r="C89">
        <f t="shared" si="1"/>
        <v>2151</v>
      </c>
      <c r="D89">
        <f t="shared" ref="D89:G89" si="31">D35/D$56</f>
        <v>4.0721649484536084E-2</v>
      </c>
      <c r="E89">
        <f t="shared" si="31"/>
        <v>3.7232142857142859E-2</v>
      </c>
      <c r="F89">
        <f t="shared" si="31"/>
        <v>5.2727272727272727E-2</v>
      </c>
      <c r="G89">
        <f t="shared" si="31"/>
        <v>5.1730769230769233E-2</v>
      </c>
      <c r="J89" s="11"/>
    </row>
    <row r="90" spans="3:10" x14ac:dyDescent="0.3">
      <c r="C90">
        <f t="shared" si="1"/>
        <v>1233</v>
      </c>
      <c r="D90">
        <f t="shared" ref="D90:G90" si="32">D36/D$56</f>
        <v>2.2422680412371134E-2</v>
      </c>
      <c r="E90">
        <f t="shared" si="32"/>
        <v>2.9374999999999998E-2</v>
      </c>
      <c r="F90">
        <f t="shared" si="32"/>
        <v>3.3376623376623379E-2</v>
      </c>
      <c r="G90">
        <f t="shared" si="32"/>
        <v>2.0384615384615383E-2</v>
      </c>
      <c r="J90" s="11"/>
    </row>
    <row r="91" spans="3:10" x14ac:dyDescent="0.3">
      <c r="C91">
        <f t="shared" si="1"/>
        <v>444</v>
      </c>
      <c r="D91">
        <f t="shared" ref="D91:G91" si="33">D37/D$56</f>
        <v>1.0721649484536083E-2</v>
      </c>
      <c r="E91">
        <f t="shared" si="33"/>
        <v>7.3214285714285716E-3</v>
      </c>
      <c r="F91">
        <f t="shared" si="33"/>
        <v>7.1428571428571426E-3</v>
      </c>
      <c r="G91">
        <f t="shared" si="33"/>
        <v>9.5192307692307694E-3</v>
      </c>
      <c r="J91" s="11"/>
    </row>
    <row r="92" spans="3:10" x14ac:dyDescent="0.3">
      <c r="C92">
        <f t="shared" si="1"/>
        <v>898</v>
      </c>
      <c r="D92">
        <f t="shared" ref="D92:G92" si="34">D38/D$56</f>
        <v>1.8350515463917527E-2</v>
      </c>
      <c r="E92">
        <f t="shared" si="34"/>
        <v>2.1339285714285713E-2</v>
      </c>
      <c r="F92">
        <f t="shared" si="34"/>
        <v>2.3246753246753248E-2</v>
      </c>
      <c r="G92">
        <f t="shared" si="34"/>
        <v>1.1923076923076923E-2</v>
      </c>
      <c r="J92" s="11"/>
    </row>
    <row r="93" spans="3:10" x14ac:dyDescent="0.3">
      <c r="C93">
        <f t="shared" si="1"/>
        <v>683</v>
      </c>
      <c r="D93">
        <f t="shared" ref="D93:G93" si="35">D39/D$56</f>
        <v>6.1340206185567011E-3</v>
      </c>
      <c r="E93">
        <f t="shared" si="35"/>
        <v>1.7857142857142856E-2</v>
      </c>
      <c r="F93">
        <f t="shared" si="35"/>
        <v>2.3376623376623377E-2</v>
      </c>
      <c r="G93">
        <f t="shared" si="35"/>
        <v>1.7692307692307691E-2</v>
      </c>
      <c r="J93" s="11"/>
    </row>
    <row r="94" spans="3:10" x14ac:dyDescent="0.3">
      <c r="C94">
        <f t="shared" si="1"/>
        <v>184</v>
      </c>
      <c r="D94">
        <f t="shared" ref="D94:G94" si="36">D40/D$56</f>
        <v>3.8659793814432991E-3</v>
      </c>
      <c r="E94">
        <f t="shared" si="36"/>
        <v>5.0000000000000001E-3</v>
      </c>
      <c r="F94">
        <f t="shared" si="36"/>
        <v>2.5974025974025974E-3</v>
      </c>
      <c r="G94">
        <f t="shared" si="36"/>
        <v>3.173076923076923E-3</v>
      </c>
      <c r="J94" s="11"/>
    </row>
    <row r="95" spans="3:10" x14ac:dyDescent="0.3">
      <c r="C95">
        <f t="shared" si="1"/>
        <v>107</v>
      </c>
      <c r="D95">
        <f t="shared" ref="D95:G95" si="37">D41/D$56</f>
        <v>2.5773195876288659E-3</v>
      </c>
      <c r="E95">
        <f t="shared" si="37"/>
        <v>3.1250000000000002E-3</v>
      </c>
      <c r="F95">
        <f t="shared" si="37"/>
        <v>9.0909090909090909E-4</v>
      </c>
      <c r="G95">
        <f t="shared" si="37"/>
        <v>1.4423076923076924E-3</v>
      </c>
      <c r="J95" s="11"/>
    </row>
    <row r="96" spans="3:10" x14ac:dyDescent="0.3">
      <c r="C96">
        <f t="shared" si="1"/>
        <v>2529</v>
      </c>
      <c r="D96">
        <f t="shared" ref="D96:G96" si="38">D42/D$56</f>
        <v>5.3144329896907219E-2</v>
      </c>
      <c r="E96">
        <f t="shared" si="38"/>
        <v>5.3303571428571429E-2</v>
      </c>
      <c r="F96">
        <f t="shared" si="38"/>
        <v>4.8701298701298704E-2</v>
      </c>
      <c r="G96">
        <f t="shared" si="38"/>
        <v>5.0576923076923075E-2</v>
      </c>
      <c r="J96" s="11"/>
    </row>
    <row r="97" spans="3:10" x14ac:dyDescent="0.3">
      <c r="C97">
        <f t="shared" si="1"/>
        <v>1889</v>
      </c>
      <c r="D97">
        <f t="shared" ref="D97:G97" si="39">D43/D$56</f>
        <v>4.0103092783505156E-2</v>
      </c>
      <c r="E97">
        <f t="shared" si="39"/>
        <v>4.0178571428571432E-2</v>
      </c>
      <c r="F97">
        <f t="shared" si="39"/>
        <v>3.207792207792208E-2</v>
      </c>
      <c r="G97">
        <f t="shared" si="39"/>
        <v>3.9807692307692308E-2</v>
      </c>
      <c r="J97" s="11"/>
    </row>
    <row r="98" spans="3:10" x14ac:dyDescent="0.3">
      <c r="C98">
        <f t="shared" si="1"/>
        <v>1109</v>
      </c>
      <c r="D98">
        <f t="shared" ref="D98:G98" si="40">D44/D$56</f>
        <v>2.2216494845360826E-2</v>
      </c>
      <c r="E98">
        <f t="shared" si="40"/>
        <v>2.5535714285714287E-2</v>
      </c>
      <c r="F98">
        <f t="shared" si="40"/>
        <v>2.6493506493506493E-2</v>
      </c>
      <c r="G98">
        <f t="shared" si="40"/>
        <v>1.8076923076923077E-2</v>
      </c>
      <c r="H98" s="4"/>
    </row>
    <row r="99" spans="3:10" x14ac:dyDescent="0.3">
      <c r="C99">
        <f t="shared" si="1"/>
        <v>3701</v>
      </c>
      <c r="D99">
        <f t="shared" ref="D99:G99" si="41">D45/D$56</f>
        <v>7.1597938144329895E-2</v>
      </c>
      <c r="E99">
        <f t="shared" si="41"/>
        <v>8.7321428571428578E-2</v>
      </c>
      <c r="F99">
        <f t="shared" si="41"/>
        <v>6.142857142857143E-2</v>
      </c>
      <c r="G99">
        <f t="shared" si="41"/>
        <v>8.2788461538461533E-2</v>
      </c>
      <c r="H99" s="4"/>
    </row>
    <row r="100" spans="3:10" x14ac:dyDescent="0.3">
      <c r="C100">
        <f t="shared" si="1"/>
        <v>2917</v>
      </c>
      <c r="D100">
        <f t="shared" ref="D100:G100" si="42">D46/D$56</f>
        <v>7.015463917525773E-2</v>
      </c>
      <c r="E100">
        <f t="shared" si="42"/>
        <v>4.9910714285714287E-2</v>
      </c>
      <c r="F100">
        <f t="shared" si="42"/>
        <v>5.74025974025974E-2</v>
      </c>
      <c r="G100">
        <f t="shared" si="42"/>
        <v>5.3365384615384613E-2</v>
      </c>
      <c r="H100" s="4"/>
    </row>
    <row r="101" spans="3:10" x14ac:dyDescent="0.3">
      <c r="C101">
        <f t="shared" si="1"/>
        <v>7379</v>
      </c>
      <c r="D101">
        <f t="shared" ref="D101:G101" si="43">D47/D$56</f>
        <v>0.1497938144329897</v>
      </c>
      <c r="E101">
        <f t="shared" si="43"/>
        <v>0.15892857142857142</v>
      </c>
      <c r="F101">
        <f t="shared" si="43"/>
        <v>0.14805194805194805</v>
      </c>
      <c r="G101">
        <f t="shared" si="43"/>
        <v>0.14932692307692308</v>
      </c>
      <c r="H101" s="4"/>
    </row>
    <row r="102" spans="3:10" x14ac:dyDescent="0.3">
      <c r="C102">
        <f t="shared" si="1"/>
        <v>1086</v>
      </c>
      <c r="D102">
        <f t="shared" ref="D102:G102" si="44">D48/D$56</f>
        <v>2.7989690721649484E-2</v>
      </c>
      <c r="E102">
        <f t="shared" si="44"/>
        <v>3.017857142857143E-2</v>
      </c>
      <c r="F102">
        <f t="shared" si="44"/>
        <v>1.2207792207792207E-2</v>
      </c>
      <c r="G102">
        <f t="shared" si="44"/>
        <v>1.0673076923076922E-2</v>
      </c>
      <c r="H102" s="4"/>
    </row>
    <row r="103" spans="3:10" x14ac:dyDescent="0.3">
      <c r="C103">
        <f t="shared" si="1"/>
        <v>476</v>
      </c>
      <c r="D103">
        <f t="shared" ref="D103:G103" si="45">D49/D$56</f>
        <v>0.01</v>
      </c>
      <c r="E103">
        <f t="shared" si="45"/>
        <v>1.1160714285714286E-2</v>
      </c>
      <c r="F103">
        <f t="shared" si="45"/>
        <v>8.5714285714285719E-3</v>
      </c>
      <c r="G103">
        <f t="shared" si="45"/>
        <v>8.7500000000000008E-3</v>
      </c>
      <c r="H103" s="4"/>
    </row>
    <row r="104" spans="3:10" x14ac:dyDescent="0.3">
      <c r="C104">
        <f t="shared" si="1"/>
        <v>3300</v>
      </c>
      <c r="D104">
        <f t="shared" ref="D104:G104" si="46">D50/D$56</f>
        <v>6.6907216494845365E-2</v>
      </c>
      <c r="E104">
        <f t="shared" si="46"/>
        <v>6.339285714285714E-2</v>
      </c>
      <c r="F104">
        <f t="shared" si="46"/>
        <v>6.6363636363636361E-2</v>
      </c>
      <c r="G104">
        <f t="shared" si="46"/>
        <v>7.509615384615384E-2</v>
      </c>
      <c r="H104" s="4"/>
    </row>
    <row r="105" spans="3:10" x14ac:dyDescent="0.3">
      <c r="C105">
        <f t="shared" si="1"/>
        <v>1279</v>
      </c>
      <c r="D105">
        <f t="shared" ref="D105:G105" si="47">D51/D$56</f>
        <v>2.5360824742268043E-2</v>
      </c>
      <c r="E105">
        <f t="shared" si="47"/>
        <v>2.4821428571428571E-2</v>
      </c>
      <c r="F105">
        <f t="shared" si="47"/>
        <v>2.7532467532467533E-2</v>
      </c>
      <c r="G105">
        <f t="shared" si="47"/>
        <v>2.8557692307692308E-2</v>
      </c>
      <c r="H105" s="4"/>
    </row>
    <row r="106" spans="3:10" x14ac:dyDescent="0.3">
      <c r="C106">
        <f t="shared" si="1"/>
        <v>4218</v>
      </c>
      <c r="D106">
        <f t="shared" ref="D106:G106" si="48">D52/D$56</f>
        <v>8.8453608247422683E-2</v>
      </c>
      <c r="E106">
        <f t="shared" si="48"/>
        <v>8.2232142857142851E-2</v>
      </c>
      <c r="F106">
        <f t="shared" si="48"/>
        <v>8.1298701298701301E-2</v>
      </c>
      <c r="G106">
        <f t="shared" si="48"/>
        <v>9.1826923076923084E-2</v>
      </c>
      <c r="H106" s="4"/>
    </row>
    <row r="107" spans="3:10" x14ac:dyDescent="0.3">
      <c r="C107">
        <f t="shared" si="1"/>
        <v>2720</v>
      </c>
      <c r="D107">
        <f t="shared" ref="D107:G107" si="49">D53/D$56</f>
        <v>5.6288659793814436E-2</v>
      </c>
      <c r="E107">
        <f t="shared" si="49"/>
        <v>4.3124999999999997E-2</v>
      </c>
      <c r="F107">
        <f t="shared" si="49"/>
        <v>5.6363636363636366E-2</v>
      </c>
      <c r="G107">
        <f t="shared" si="49"/>
        <v>6.836538461538462E-2</v>
      </c>
      <c r="H107" s="4"/>
    </row>
    <row r="108" spans="3:10" x14ac:dyDescent="0.3">
      <c r="C108">
        <f t="shared" si="1"/>
        <v>1595</v>
      </c>
      <c r="D108">
        <f t="shared" ref="D108:G108" si="50">D54/D$56</f>
        <v>2.7525773195876287E-2</v>
      </c>
      <c r="E108">
        <f t="shared" si="50"/>
        <v>3.169642857142857E-2</v>
      </c>
      <c r="F108">
        <f t="shared" si="50"/>
        <v>3.7402597402597403E-2</v>
      </c>
      <c r="G108">
        <f t="shared" si="50"/>
        <v>4.0192307692307694E-2</v>
      </c>
      <c r="H108" s="4"/>
    </row>
    <row r="109" spans="3:10" x14ac:dyDescent="0.3">
      <c r="C109">
        <f t="shared" si="1"/>
        <v>1192</v>
      </c>
      <c r="D109">
        <f t="shared" ref="D109:G109" si="51">D55/D$56</f>
        <v>2.0721649484536083E-2</v>
      </c>
      <c r="E109">
        <f t="shared" si="51"/>
        <v>3.7053571428571429E-2</v>
      </c>
      <c r="F109">
        <f t="shared" si="51"/>
        <v>1.5064935064935066E-2</v>
      </c>
      <c r="G109">
        <f t="shared" si="51"/>
        <v>2.4903846153846155E-2</v>
      </c>
      <c r="H109" s="4"/>
    </row>
    <row r="113" spans="1:8" x14ac:dyDescent="0.3">
      <c r="C113" s="25" t="s">
        <v>76</v>
      </c>
      <c r="D113" s="25">
        <v>5.9114425316982286</v>
      </c>
    </row>
    <row r="114" spans="1:8" x14ac:dyDescent="0.3">
      <c r="C114" s="25" t="s">
        <v>77</v>
      </c>
      <c r="D114" s="25">
        <v>0.75170184567363574</v>
      </c>
    </row>
    <row r="115" spans="1:8" x14ac:dyDescent="0.3">
      <c r="C115" t="s">
        <v>78</v>
      </c>
      <c r="D115" t="s">
        <v>79</v>
      </c>
      <c r="F115" t="s">
        <v>81</v>
      </c>
    </row>
    <row r="116" spans="1:8" x14ac:dyDescent="0.3">
      <c r="A116" t="s">
        <v>69</v>
      </c>
      <c r="B116" t="s">
        <v>62</v>
      </c>
      <c r="C116" s="4">
        <f>_xlfn.STDEV.S(D59:IW59)/AVERAGEA(D59:IW59)</f>
        <v>6.28026682337567E-2</v>
      </c>
      <c r="D116" s="4">
        <f>1/(D$113+D$114*LN(SUM(D59:IW59)))</f>
        <v>0.1471472630615232</v>
      </c>
      <c r="F116" s="14">
        <f>IF(ISERROR(C116),0,(C116-D116)^2)</f>
        <v>7.1140106766600956E-3</v>
      </c>
      <c r="H116" s="3" t="s">
        <v>87</v>
      </c>
    </row>
    <row r="117" spans="1:8" x14ac:dyDescent="0.3">
      <c r="C117" s="4">
        <f t="shared" ref="C117:C120" si="52">_xlfn.STDEV.S(D60:IW60)/AVERAGEA(D60:IW60)</f>
        <v>5.5564765243656571E-3</v>
      </c>
      <c r="D117" s="4">
        <f t="shared" ref="D117:D120" si="53">1/(D$113+D$114*LN(SUM(D60:IW60)))</f>
        <v>0.1445764554126798</v>
      </c>
      <c r="F117" s="14">
        <f>IF(ISERROR(C117),0,(C117-D117)^2)</f>
        <v>1.9326554530107308E-2</v>
      </c>
      <c r="H117" s="3"/>
    </row>
    <row r="118" spans="1:8" x14ac:dyDescent="0.3">
      <c r="C118" s="4">
        <f t="shared" si="52"/>
        <v>0.29726924565962853</v>
      </c>
      <c r="D118" s="4">
        <f t="shared" si="53"/>
        <v>0.25513481498477364</v>
      </c>
      <c r="F118" s="14">
        <f t="shared" ref="F118:F166" si="54">IF(ISERROR(C118),0,(C118-D118)^2)</f>
        <v>1.775310248294153E-3</v>
      </c>
      <c r="H118" t="s">
        <v>88</v>
      </c>
    </row>
    <row r="119" spans="1:8" x14ac:dyDescent="0.3">
      <c r="C119" s="4">
        <f t="shared" si="52"/>
        <v>0.26673134100545048</v>
      </c>
      <c r="D119" s="4">
        <f t="shared" si="53"/>
        <v>0.22300463593011235</v>
      </c>
      <c r="F119" s="14">
        <f t="shared" si="54"/>
        <v>1.9120247367456014E-3</v>
      </c>
      <c r="H119" t="s">
        <v>86</v>
      </c>
    </row>
    <row r="120" spans="1:8" x14ac:dyDescent="0.3">
      <c r="C120" s="4">
        <f t="shared" si="52"/>
        <v>0.1653187420466114</v>
      </c>
      <c r="D120" s="4">
        <f t="shared" si="53"/>
        <v>0.18581471957914014</v>
      </c>
      <c r="F120" s="14">
        <f t="shared" si="54"/>
        <v>4.20085095013923E-4</v>
      </c>
      <c r="H120" t="s">
        <v>89</v>
      </c>
    </row>
    <row r="121" spans="1:8" x14ac:dyDescent="0.3">
      <c r="C121" s="4">
        <f t="shared" ref="C121:C166" si="55">_xlfn.STDEV.S(D64:IW64)/AVERAGEA(D64:IW64)</f>
        <v>6.582810205229829E-2</v>
      </c>
      <c r="D121" s="4">
        <f t="shared" ref="D121:D166" si="56">1/(D$113+D$114*LN(SUM(D64:IW64)))</f>
        <v>0.18213813578032026</v>
      </c>
      <c r="F121" s="14">
        <f t="shared" si="54"/>
        <v>1.3528023945813608E-2</v>
      </c>
      <c r="H121" t="s">
        <v>90</v>
      </c>
    </row>
    <row r="122" spans="1:8" x14ac:dyDescent="0.3">
      <c r="C122" s="4">
        <f t="shared" si="55"/>
        <v>0.25047263441880896</v>
      </c>
      <c r="D122" s="4">
        <f t="shared" si="56"/>
        <v>0.18193068819523073</v>
      </c>
      <c r="F122" s="14">
        <f t="shared" si="54"/>
        <v>4.6979983921158902E-3</v>
      </c>
      <c r="H122" t="s">
        <v>158</v>
      </c>
    </row>
    <row r="123" spans="1:8" x14ac:dyDescent="0.3">
      <c r="C123" s="4">
        <f t="shared" si="55"/>
        <v>0.16891944160456113</v>
      </c>
      <c r="D123" s="4">
        <f t="shared" si="56"/>
        <v>0.1963055519284336</v>
      </c>
      <c r="F123" s="14">
        <f t="shared" si="54"/>
        <v>7.4999903867131463E-4</v>
      </c>
      <c r="H123" t="s">
        <v>91</v>
      </c>
    </row>
    <row r="124" spans="1:8" x14ac:dyDescent="0.3">
      <c r="C124" s="4">
        <f t="shared" si="55"/>
        <v>0.13151676620468736</v>
      </c>
      <c r="D124" s="4">
        <f t="shared" si="56"/>
        <v>0.16005300216149546</v>
      </c>
      <c r="F124" s="14">
        <f t="shared" si="54"/>
        <v>8.143167625826274E-4</v>
      </c>
      <c r="H124" t="s">
        <v>141</v>
      </c>
    </row>
    <row r="125" spans="1:8" x14ac:dyDescent="0.3">
      <c r="C125" s="4">
        <f t="shared" si="55"/>
        <v>1.4420530332499102</v>
      </c>
      <c r="D125" s="4">
        <f t="shared" si="56"/>
        <v>0.24063031171842025</v>
      </c>
      <c r="F125" s="14">
        <f t="shared" si="54"/>
        <v>1.4434165558121319</v>
      </c>
      <c r="H125" t="s">
        <v>92</v>
      </c>
    </row>
    <row r="126" spans="1:8" x14ac:dyDescent="0.3">
      <c r="C126" s="4">
        <f t="shared" si="55"/>
        <v>0.10749141151754683</v>
      </c>
      <c r="D126" s="4">
        <f t="shared" si="56"/>
        <v>0.16317864211210523</v>
      </c>
      <c r="F126" s="14">
        <f t="shared" si="54"/>
        <v>3.1010676512915202E-3</v>
      </c>
      <c r="H126" t="s">
        <v>93</v>
      </c>
    </row>
    <row r="127" spans="1:8" x14ac:dyDescent="0.3">
      <c r="C127" s="4">
        <f t="shared" si="55"/>
        <v>0.18185943320307457</v>
      </c>
      <c r="D127" s="4">
        <f t="shared" si="56"/>
        <v>0.18301039776932038</v>
      </c>
      <c r="F127" s="14">
        <f t="shared" si="54"/>
        <v>1.324719432753393E-6</v>
      </c>
      <c r="H127" t="s">
        <v>94</v>
      </c>
    </row>
    <row r="128" spans="1:8" x14ac:dyDescent="0.3">
      <c r="C128" s="4">
        <f t="shared" si="55"/>
        <v>0.20544470986424243</v>
      </c>
      <c r="D128" s="4">
        <f t="shared" si="56"/>
        <v>0.24495612668863381</v>
      </c>
      <c r="F128" s="14">
        <f t="shared" si="54"/>
        <v>1.5611520594707984E-3</v>
      </c>
      <c r="H128" s="3"/>
    </row>
    <row r="129" spans="3:8" x14ac:dyDescent="0.3">
      <c r="C129" s="4">
        <f t="shared" si="55"/>
        <v>0.12643671809720325</v>
      </c>
      <c r="D129" s="4">
        <f t="shared" si="56"/>
        <v>0.29237725969728529</v>
      </c>
      <c r="F129" s="14">
        <f t="shared" si="54"/>
        <v>2.7536263346528558E-2</v>
      </c>
      <c r="H129" s="3"/>
    </row>
    <row r="130" spans="3:8" x14ac:dyDescent="0.3">
      <c r="C130" s="4">
        <f t="shared" ref="C130" si="57">_xlfn.STDEV.S(D73:IW73)/AVERAGEA(D73:IW73)</f>
        <v>0.54803311980210223</v>
      </c>
      <c r="D130" s="4">
        <f t="shared" ref="D130" si="58">1/(D$113+D$114*LN(SUM(D73:IW73)))</f>
        <v>0.19838449113902606</v>
      </c>
      <c r="F130" s="14">
        <f t="shared" si="54"/>
        <v>0.12225416352596973</v>
      </c>
      <c r="H130" s="3"/>
    </row>
    <row r="131" spans="3:8" x14ac:dyDescent="0.3">
      <c r="C131" s="4">
        <f t="shared" si="55"/>
        <v>4.6351341708075401E-2</v>
      </c>
      <c r="D131" s="4">
        <f t="shared" si="56"/>
        <v>0.14497940260505016</v>
      </c>
      <c r="F131" s="14">
        <f t="shared" si="54"/>
        <v>9.7274943962973627E-3</v>
      </c>
      <c r="H131" s="3"/>
    </row>
    <row r="132" spans="3:8" x14ac:dyDescent="0.3">
      <c r="C132" s="4">
        <f t="shared" si="55"/>
        <v>0.15596415792045001</v>
      </c>
      <c r="D132" s="4">
        <f t="shared" si="56"/>
        <v>0.16504703255647415</v>
      </c>
      <c r="F132" s="14">
        <f t="shared" si="54"/>
        <v>8.2498611653730671E-5</v>
      </c>
      <c r="H132" s="3"/>
    </row>
    <row r="133" spans="3:8" x14ac:dyDescent="0.3">
      <c r="C133" s="4">
        <f t="shared" si="55"/>
        <v>0.10273464887369861</v>
      </c>
      <c r="D133" s="4">
        <f t="shared" si="56"/>
        <v>0.16765277078912488</v>
      </c>
      <c r="F133" s="14">
        <f t="shared" si="54"/>
        <v>4.2143625530261485E-3</v>
      </c>
      <c r="H133" s="3"/>
    </row>
    <row r="134" spans="3:8" x14ac:dyDescent="0.3">
      <c r="C134" s="4">
        <f t="shared" si="55"/>
        <v>0.24013102650435961</v>
      </c>
      <c r="D134" s="4">
        <f t="shared" si="56"/>
        <v>0.17880585310274535</v>
      </c>
      <c r="F134" s="14">
        <f t="shared" si="54"/>
        <v>3.7607768927380562E-3</v>
      </c>
      <c r="H134" s="3"/>
    </row>
    <row r="135" spans="3:8" x14ac:dyDescent="0.3">
      <c r="C135" s="4">
        <f t="shared" si="55"/>
        <v>0.10611908801118357</v>
      </c>
      <c r="D135" s="4">
        <f t="shared" si="56"/>
        <v>0.25852475641604289</v>
      </c>
      <c r="F135" s="14">
        <f t="shared" si="54"/>
        <v>2.3227487761931929E-2</v>
      </c>
      <c r="H135" s="3"/>
    </row>
    <row r="136" spans="3:8" x14ac:dyDescent="0.3">
      <c r="C136" s="4">
        <f t="shared" si="55"/>
        <v>9.5433503514160106E-2</v>
      </c>
      <c r="D136" s="4">
        <f t="shared" si="56"/>
        <v>0.18034023329731824</v>
      </c>
      <c r="F136" s="14">
        <f t="shared" si="54"/>
        <v>7.2091527624702327E-3</v>
      </c>
      <c r="H136" s="3"/>
    </row>
    <row r="137" spans="3:8" x14ac:dyDescent="0.3">
      <c r="C137" s="4">
        <f t="shared" si="55"/>
        <v>0.63196074039316152</v>
      </c>
      <c r="D137" s="4">
        <f t="shared" si="56"/>
        <v>0.25452126211698262</v>
      </c>
      <c r="F137" s="14">
        <f t="shared" si="54"/>
        <v>0.14246055976139413</v>
      </c>
      <c r="H137" s="3"/>
    </row>
    <row r="138" spans="3:8" x14ac:dyDescent="0.3">
      <c r="C138" s="4" t="e">
        <f t="shared" ref="C138" si="59">_xlfn.STDEV.S(D81:IW81)/AVERAGEA(D81:IW81)</f>
        <v>#DIV/0!</v>
      </c>
      <c r="D138" s="4" t="e">
        <f t="shared" ref="D138" si="60">1/(D$113+D$114*LN(SUM(D81:IW81)))</f>
        <v>#NUM!</v>
      </c>
      <c r="F138" s="14">
        <f t="shared" si="54"/>
        <v>0</v>
      </c>
      <c r="H138" s="3"/>
    </row>
    <row r="139" spans="3:8" x14ac:dyDescent="0.3">
      <c r="C139" s="4">
        <f t="shared" si="55"/>
        <v>0.11831986462620808</v>
      </c>
      <c r="D139" s="4">
        <f t="shared" si="56"/>
        <v>0.25798172964590455</v>
      </c>
      <c r="F139" s="14">
        <f t="shared" si="54"/>
        <v>1.9505436540779915E-2</v>
      </c>
      <c r="H139" s="3"/>
    </row>
    <row r="140" spans="3:8" x14ac:dyDescent="0.3">
      <c r="C140" s="4">
        <f t="shared" si="55"/>
        <v>0.37990904041454376</v>
      </c>
      <c r="D140" s="4">
        <f t="shared" si="56"/>
        <v>0.24433624560354567</v>
      </c>
      <c r="F140" s="14">
        <f t="shared" si="54"/>
        <v>1.8379982692864994E-2</v>
      </c>
      <c r="H140" s="3"/>
    </row>
    <row r="141" spans="3:8" x14ac:dyDescent="0.3">
      <c r="C141" s="4">
        <f t="shared" si="55"/>
        <v>0.30156770145549716</v>
      </c>
      <c r="D141" s="4">
        <f t="shared" si="56"/>
        <v>0.42624375216578148</v>
      </c>
      <c r="F141" s="14">
        <f t="shared" si="54"/>
        <v>1.5544117620713387E-2</v>
      </c>
      <c r="H141" s="3"/>
    </row>
    <row r="142" spans="3:8" x14ac:dyDescent="0.3">
      <c r="C142" s="4">
        <f t="shared" si="55"/>
        <v>0.10777742749483395</v>
      </c>
      <c r="D142" s="4">
        <f t="shared" si="56"/>
        <v>0.23435905653419292</v>
      </c>
      <c r="F142" s="14">
        <f t="shared" si="54"/>
        <v>1.6022908810257891E-2</v>
      </c>
      <c r="H142" s="3"/>
    </row>
    <row r="143" spans="3:8" x14ac:dyDescent="0.3">
      <c r="C143" s="4" t="e">
        <f t="shared" ref="C143" si="61">_xlfn.STDEV.S(D86:IW86)/AVERAGEA(D86:IW86)</f>
        <v>#DIV/0!</v>
      </c>
      <c r="D143" s="4" t="e">
        <f t="shared" ref="D143" si="62">1/(D$113+D$114*LN(SUM(D86:IW86)))</f>
        <v>#NUM!</v>
      </c>
      <c r="F143" s="14">
        <f t="shared" si="54"/>
        <v>0</v>
      </c>
      <c r="H143" s="3"/>
    </row>
    <row r="144" spans="3:8" x14ac:dyDescent="0.3">
      <c r="C144" s="4">
        <f t="shared" si="55"/>
        <v>8.9920926589753272E-2</v>
      </c>
      <c r="D144" s="4">
        <f t="shared" si="56"/>
        <v>0.18704757887729465</v>
      </c>
      <c r="F144" s="14">
        <f t="shared" si="54"/>
        <v>9.4335865845849663E-3</v>
      </c>
      <c r="H144" s="3"/>
    </row>
    <row r="145" spans="3:8" x14ac:dyDescent="0.3">
      <c r="C145" s="4">
        <f t="shared" si="55"/>
        <v>0.21817779468725379</v>
      </c>
      <c r="D145" s="4">
        <f t="shared" si="56"/>
        <v>0.21828896138347278</v>
      </c>
      <c r="F145" s="14">
        <f t="shared" si="54"/>
        <v>1.2358034348246317E-8</v>
      </c>
      <c r="H145" s="3"/>
    </row>
    <row r="146" spans="3:8" x14ac:dyDescent="0.3">
      <c r="C146" s="4">
        <f t="shared" si="55"/>
        <v>0.17089324228438468</v>
      </c>
      <c r="D146" s="4">
        <f t="shared" si="56"/>
        <v>0.21586939604103822</v>
      </c>
      <c r="F146" s="14">
        <f t="shared" si="54"/>
        <v>2.0228544067421401E-3</v>
      </c>
      <c r="H146" s="3"/>
    </row>
    <row r="147" spans="3:8" x14ac:dyDescent="0.3">
      <c r="C147" s="4">
        <f t="shared" si="55"/>
        <v>0.22896326968752453</v>
      </c>
      <c r="D147" s="4">
        <f t="shared" si="56"/>
        <v>0.23689657241957157</v>
      </c>
      <c r="F147" s="14">
        <f t="shared" si="54"/>
        <v>6.2937292238304991E-5</v>
      </c>
      <c r="H147" s="3"/>
    </row>
    <row r="148" spans="3:8" x14ac:dyDescent="0.3">
      <c r="C148" s="4">
        <f t="shared" si="55"/>
        <v>0.20052785836214332</v>
      </c>
      <c r="D148" s="4">
        <f t="shared" si="56"/>
        <v>0.29541462070530405</v>
      </c>
      <c r="F148" s="14">
        <f t="shared" si="54"/>
        <v>9.003497667967467E-3</v>
      </c>
      <c r="H148" s="3"/>
    </row>
    <row r="149" spans="3:8" x14ac:dyDescent="0.3">
      <c r="C149" s="4">
        <f t="shared" si="55"/>
        <v>0.2648172827642406</v>
      </c>
      <c r="D149" s="4">
        <f t="shared" si="56"/>
        <v>0.25233881920210227</v>
      </c>
      <c r="F149" s="14">
        <f t="shared" si="54"/>
        <v>1.5571205287161406E-4</v>
      </c>
      <c r="H149" s="3"/>
    </row>
    <row r="150" spans="3:8" x14ac:dyDescent="0.3">
      <c r="C150" s="4">
        <f t="shared" si="55"/>
        <v>0.44587819298279341</v>
      </c>
      <c r="D150" s="4">
        <f t="shared" si="56"/>
        <v>0.25923798410578308</v>
      </c>
      <c r="F150" s="14">
        <f t="shared" si="54"/>
        <v>3.4834567569654043E-2</v>
      </c>
      <c r="H150" s="3"/>
    </row>
    <row r="151" spans="3:8" x14ac:dyDescent="0.3">
      <c r="C151" s="4">
        <f t="shared" si="55"/>
        <v>0.28243941431885894</v>
      </c>
      <c r="D151" s="4">
        <f t="shared" si="56"/>
        <v>0.36548722160287472</v>
      </c>
      <c r="F151" s="14">
        <f t="shared" si="54"/>
        <v>6.8969382946830254E-3</v>
      </c>
      <c r="H151" s="3"/>
    </row>
    <row r="152" spans="3:8" x14ac:dyDescent="0.3">
      <c r="C152" s="4">
        <f t="shared" si="55"/>
        <v>0.50481829181732263</v>
      </c>
      <c r="D152" s="4">
        <f t="shared" si="56"/>
        <v>0.43725006391288357</v>
      </c>
      <c r="F152" s="14">
        <f t="shared" si="54"/>
        <v>4.5654654221462176E-3</v>
      </c>
      <c r="H152" s="3"/>
    </row>
    <row r="153" spans="3:8" x14ac:dyDescent="0.3">
      <c r="C153" s="4">
        <f t="shared" si="55"/>
        <v>4.292638133933574E-2</v>
      </c>
      <c r="D153" s="4">
        <f t="shared" si="56"/>
        <v>0.21173680680193002</v>
      </c>
      <c r="F153" s="14">
        <f t="shared" si="54"/>
        <v>2.8496959744862101E-2</v>
      </c>
      <c r="H153" s="3"/>
    </row>
    <row r="154" spans="3:8" x14ac:dyDescent="0.3">
      <c r="C154" s="4">
        <f t="shared" si="55"/>
        <v>0.10459939489485366</v>
      </c>
      <c r="D154" s="4">
        <f t="shared" si="56"/>
        <v>0.22241215207570855</v>
      </c>
      <c r="F154" s="14">
        <f t="shared" si="54"/>
        <v>1.3879845754555076E-2</v>
      </c>
      <c r="H154" s="3"/>
    </row>
    <row r="155" spans="3:8" x14ac:dyDescent="0.3">
      <c r="C155" s="4">
        <f t="shared" si="55"/>
        <v>0.16490389226607366</v>
      </c>
      <c r="D155" s="4">
        <f t="shared" si="56"/>
        <v>0.2426867252355896</v>
      </c>
      <c r="F155" s="14">
        <f t="shared" si="54"/>
        <v>6.0501691047636155E-3</v>
      </c>
      <c r="H155" s="3"/>
    </row>
    <row r="156" spans="3:8" x14ac:dyDescent="0.3">
      <c r="C156" s="4">
        <f t="shared" si="55"/>
        <v>0.15346330673825215</v>
      </c>
      <c r="D156" s="4">
        <f t="shared" si="56"/>
        <v>0.19943233788519671</v>
      </c>
      <c r="F156" s="14">
        <f t="shared" si="54"/>
        <v>2.113151824588759E-3</v>
      </c>
      <c r="H156" s="3"/>
    </row>
    <row r="157" spans="3:8" x14ac:dyDescent="0.3">
      <c r="C157" s="4">
        <f t="shared" si="55"/>
        <v>0.15325965290028992</v>
      </c>
      <c r="D157" s="4">
        <f t="shared" si="56"/>
        <v>0.207926013430596</v>
      </c>
      <c r="F157" s="14">
        <f t="shared" si="54"/>
        <v>2.9884109736294058E-3</v>
      </c>
      <c r="H157" s="3"/>
    </row>
    <row r="158" spans="3:8" x14ac:dyDescent="0.3">
      <c r="C158" s="4">
        <f t="shared" si="55"/>
        <v>3.2932497582044619E-2</v>
      </c>
      <c r="D158" s="4">
        <f t="shared" si="56"/>
        <v>0.1806665396648226</v>
      </c>
      <c r="F158" s="14">
        <f t="shared" si="54"/>
        <v>2.1825347190116019E-2</v>
      </c>
      <c r="H158" s="3"/>
    </row>
    <row r="159" spans="3:8" x14ac:dyDescent="0.3">
      <c r="C159" s="4">
        <f t="shared" si="55"/>
        <v>0.50561379962630093</v>
      </c>
      <c r="D159" s="4">
        <f t="shared" si="56"/>
        <v>0.24859287158278848</v>
      </c>
      <c r="F159" s="14">
        <f t="shared" si="54"/>
        <v>6.6059757452348405E-2</v>
      </c>
      <c r="H159" s="3"/>
    </row>
    <row r="160" spans="3:8" x14ac:dyDescent="0.3">
      <c r="C160" s="4">
        <f t="shared" si="55"/>
        <v>0.12551896815881419</v>
      </c>
      <c r="D160" s="4">
        <f t="shared" si="56"/>
        <v>0.28878965291179304</v>
      </c>
      <c r="F160" s="14">
        <f t="shared" si="54"/>
        <v>2.6657316499706599E-2</v>
      </c>
      <c r="H160" s="3"/>
    </row>
    <row r="161" spans="2:6" x14ac:dyDescent="0.3">
      <c r="C161" s="4">
        <f t="shared" si="55"/>
        <v>7.3809266061427778E-2</v>
      </c>
      <c r="D161" s="4">
        <f t="shared" si="56"/>
        <v>0.20275347478889635</v>
      </c>
      <c r="F161" s="14">
        <f t="shared" si="54"/>
        <v>1.6626608964352987E-2</v>
      </c>
    </row>
    <row r="162" spans="2:6" x14ac:dyDescent="0.3">
      <c r="C162" s="4">
        <f t="shared" si="55"/>
        <v>6.6614708014917326E-2</v>
      </c>
      <c r="D162" s="4">
        <f t="shared" si="56"/>
        <v>0.23661273198876487</v>
      </c>
      <c r="F162" s="14">
        <f t="shared" si="54"/>
        <v>2.8899328155012848E-2</v>
      </c>
    </row>
    <row r="163" spans="2:6" x14ac:dyDescent="0.3">
      <c r="C163" s="4">
        <f t="shared" si="55"/>
        <v>5.8659301220952552E-2</v>
      </c>
      <c r="D163" s="4">
        <f t="shared" si="56"/>
        <v>0.1957376574358474</v>
      </c>
      <c r="F163" s="14">
        <f t="shared" si="54"/>
        <v>1.8790475742577598E-2</v>
      </c>
    </row>
    <row r="164" spans="2:6" x14ac:dyDescent="0.3">
      <c r="C164" s="4">
        <f t="shared" si="55"/>
        <v>0.18398721466631987</v>
      </c>
      <c r="D164" s="4">
        <f t="shared" si="56"/>
        <v>0.20888631102627853</v>
      </c>
      <c r="F164" s="14">
        <f t="shared" si="54"/>
        <v>6.1996499954250636E-4</v>
      </c>
    </row>
    <row r="165" spans="2:6" x14ac:dyDescent="0.3">
      <c r="C165" s="4">
        <f t="shared" si="55"/>
        <v>0.16622426169394089</v>
      </c>
      <c r="D165" s="4">
        <f t="shared" si="56"/>
        <v>0.22643775352285775</v>
      </c>
      <c r="F165" s="14">
        <f t="shared" si="54"/>
        <v>3.6256645982310374E-3</v>
      </c>
    </row>
    <row r="166" spans="2:6" x14ac:dyDescent="0.3">
      <c r="C166" s="4">
        <f t="shared" si="55"/>
        <v>0.38173222429208475</v>
      </c>
      <c r="D166" s="4">
        <f t="shared" si="56"/>
        <v>0.24018643426873859</v>
      </c>
      <c r="F166" s="14">
        <f t="shared" si="54"/>
        <v>2.0035210673333203E-2</v>
      </c>
    </row>
    <row r="168" spans="2:6" x14ac:dyDescent="0.3">
      <c r="B168" t="s">
        <v>80</v>
      </c>
      <c r="D168" s="15"/>
      <c r="F168" s="15">
        <f>SUM(F116:F166)</f>
        <v>2.2319874122714998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HDR method</vt:lpstr>
      <vt:lpstr>CA method</vt:lpstr>
      <vt:lpstr>EDR method</vt:lpstr>
      <vt:lpstr>CI estimation</vt:lpstr>
    </vt:vector>
  </TitlesOfParts>
  <Company>Syddansk Unversitet - University of Southern Denmark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Bjarne Laursen</dc:creator>
  <cp:lastModifiedBy>Penny</cp:lastModifiedBy>
  <dcterms:created xsi:type="dcterms:W3CDTF">2012-01-09T12:56:47Z</dcterms:created>
  <dcterms:modified xsi:type="dcterms:W3CDTF">2016-01-15T15:50:09Z</dcterms:modified>
</cp:coreProperties>
</file>